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worksheets/sheet9.xml" ContentType="application/vnd.openxmlformats-officedocument.spreadsheetml.worksheet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worksheets/sheet10.xml" ContentType="application/vnd.openxmlformats-officedocument.spreadsheetml.worksheet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worksheets/sheet11.xml" ContentType="application/vnd.openxmlformats-officedocument.spreadsheetml.worksheet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worksheets/sheet12.xml" ContentType="application/vnd.openxmlformats-officedocument.spreadsheetml.worksheet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worksheets/sheet13.xml" ContentType="application/vnd.openxmlformats-officedocument.spreadsheetml.worksheet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worksheets/sheet14.xml" ContentType="application/vnd.openxmlformats-officedocument.spreadsheetml.worksheet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a2f95f922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⁅▪︎|▪︎⁆ ➡️ - SK INDEX" sheetId="1" r:id="R810d1ac53a95472c"/>
    <x:sheet xmlns:r="http://schemas.openxmlformats.org/officeDocument/2006/relationships" name="📖 - README" sheetId="2" r:id="R3f6e6d7637b34ac9"/>
    <x:sheet xmlns:r="http://schemas.openxmlformats.org/officeDocument/2006/relationships" name="▪︎ - BIT TYPES" sheetId="3" r:id="R89c3211571474bed"/>
    <x:sheet xmlns:r="http://schemas.openxmlformats.org/officeDocument/2006/relationships" name="₸ - TRUST" sheetId="4" r:id="Rdcd63eb6b50b4e1e"/>
    <x:sheet xmlns:r="http://schemas.openxmlformats.org/officeDocument/2006/relationships" name="📖 CODE - READER CODES" sheetId="5" r:id="Rb02d22e1a4f04e3f"/>
    <x:sheet xmlns:r="http://schemas.openxmlformats.org/officeDocument/2006/relationships" name="🎬 - DEMONSTRATIONS" sheetId="6" r:id="R0c0fc536f6cb4bd9"/>
    <x:sheet xmlns:r="http://schemas.openxmlformats.org/officeDocument/2006/relationships" name="⁅▪︎|▪︎⁆-32 - TEMPLATE" sheetId="7" r:id="Rd3f4a2fe085a4b73"/>
    <x:sheet xmlns:r="http://schemas.openxmlformats.org/officeDocument/2006/relationships" name="⁅▪︎|▪︎⁆-64 - TEMPLATE" sheetId="8" r:id="R3f47b0811df0416a"/>
    <x:sheet xmlns:r="http://schemas.openxmlformats.org/officeDocument/2006/relationships" name="⁅▪︎|▪︎⁆-96 - TEMPLATE" sheetId="9" r:id="R59322655b5ec4e24"/>
    <x:sheet xmlns:r="http://schemas.openxmlformats.org/officeDocument/2006/relationships" name="⁅▪︎|▪︎⁆-128 - TEMPLATE" sheetId="10" r:id="Rcc0dfd43c1f440aa"/>
    <x:sheet xmlns:r="http://schemas.openxmlformats.org/officeDocument/2006/relationships" name="TIME-128" sheetId="11" r:id="R5bb91b06b7ec4388"/>
    <x:sheet xmlns:r="http://schemas.openxmlformats.org/officeDocument/2006/relationships" name="MUSIC-128" sheetId="12" r:id="R63bf259516f049fa"/>
    <x:sheet xmlns:r="http://schemas.openxmlformats.org/officeDocument/2006/relationships" name="FOOD-128" sheetId="13" r:id="R6cb175aa70eb4599"/>
    <x:sheet xmlns:r="http://schemas.openxmlformats.org/officeDocument/2006/relationships" name="COOKING-128" sheetId="14" r:id="R5355f20e86304a0d"/>
  </x:sheets>
  <x:definedNames>
    <x:definedName name="BIT_TYPE_CODES">'▪︎ - BIT TYPES'!$A$7:$A$17</x:definedName>
    <x:definedName name="TRUST_CODES">'₸ - TRUST'!$A$7:$A$11</x:definedName>
  </x:definedNames>
</x:workbook>
</file>

<file path=xl/comments1.xml><?xml version="1.0" encoding="utf-8"?>
<x:comments xmlns:x="http://schemas.openxmlformats.org/spreadsheetml/2006/main">
  <x:authors>
    <x:author>OpenAI</x:author>
  </x:authors>
  <x:commentList>
    <x:comment ref="A1" authorId="0">
      <x:text>
        <x:r>
          <x:t>CERBERUS SK Builder shell v0.1. Build phase: SHELL → INSPECT → SEED SK → PATCH → EXPANSION → STABILITY.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59">
    <x:font>
      <x:sz val="11"/>
      <x:color theme="1"/>
      <x:name val="Calibri"/>
    </x:font>
    <x:font>
      <x:sz val="10"/>
      <x:color rgb="FFD7E0EA"/>
      <x:name val="Aptos"/>
    </x:font>
    <x:font>
      <x:b/>
      <x:sz val="20"/>
      <x:color rgb="FF00FFFF"/>
      <x:name val="Aptos Display"/>
    </x:font>
    <x:font>
      <x:i/>
      <x:sz val="10"/>
      <x:color rgb="FF8FA3B8"/>
      <x:name val="Aptos"/>
    </x:font>
    <x:font>
      <x:sz val="12"/>
      <x:color theme="10"/>
      <x:name val="Calibri"/>
    </x:font>
    <x:font>
      <x:b/>
      <x:sz val="10"/>
      <x:color rgb="FF00FFFF"/>
      <x:name val="Aptos"/>
    </x:font>
    <x:font>
      <x:b/>
      <x:sz val="12"/>
      <x:color rgb="FFF08080"/>
      <x:name val="Aptos"/>
    </x:font>
    <x:font>
      <x:b/>
      <x:sz val="9"/>
      <x:color rgb="FFF08080"/>
      <x:name val="Aptos"/>
    </x:font>
    <x:font>
      <x:sz val="9"/>
      <x:color rgb="FFD7E0EA"/>
      <x:name val="Aptos"/>
    </x:font>
    <x:font>
      <x:sz val="11"/>
      <x:color rgb="FFF7FAFC"/>
      <x:name val="Calibri"/>
    </x:font>
    <x:font>
      <x:b/>
      <x:sz val="9"/>
      <x:color rgb="FFFFFF00"/>
      <x:name val="Aptos"/>
    </x:font>
    <x:font>
      <x:b/>
      <x:sz val="12"/>
      <x:color rgb="FF00FFFF"/>
      <x:name val="Aptos"/>
    </x:font>
    <x:font>
      <x:b/>
      <x:sz val="11"/>
      <x:color rgb="FFF7FAFC"/>
      <x:name val="Aptos"/>
    </x:font>
    <x:font>
      <x:b/>
      <x:sz val="12"/>
      <x:color rgb="FFB96CFF"/>
      <x:name val="Aptos"/>
    </x:font>
    <x:font>
      <x:b/>
      <x:sz val="9"/>
      <x:color rgb="FFB96CFF"/>
      <x:name val="Aptos"/>
    </x:font>
    <x:font>
      <x:b/>
      <x:sz val="12"/>
      <x:color rgb="FFFFFF00"/>
      <x:name val="Aptos"/>
    </x:font>
    <x:font>
      <x:b/>
      <x:sz val="11"/>
      <x:color rgb="FFFFFF00"/>
      <x:name val="Calibri"/>
    </x:font>
    <x:font>
      <x:sz val="11"/>
      <x:color rgb="FFD7E0EA"/>
      <x:name val="Calibri"/>
    </x:font>
    <x:font>
      <x:b/>
      <x:sz val="11"/>
      <x:color rgb="FFB96CFF"/>
      <x:name val="Calibri"/>
    </x:font>
    <x:font>
      <x:b/>
      <x:sz val="11"/>
      <x:color rgb="FFF7FAFC"/>
      <x:name val="Calibri"/>
    </x:font>
    <x:font>
      <x:b/>
      <x:sz val="11"/>
      <x:color rgb="FF00FFFF"/>
      <x:name val="Calibri"/>
    </x:font>
    <x:font>
      <x:b/>
      <x:sz val="11"/>
      <x:color rgb="FF38FF8B"/>
      <x:name val="Calibri"/>
    </x:font>
    <x:font>
      <x:b/>
      <x:sz val="9"/>
      <x:color rgb="FF00FFFF"/>
      <x:name val="Aptos"/>
    </x:font>
    <x:font>
      <x:b/>
      <x:sz val="12"/>
      <x:color rgb="FFFF00FF"/>
      <x:name val="Aptos"/>
    </x:font>
    <x:font>
      <x:b/>
      <x:sz val="9"/>
      <x:color rgb="FFFF00FF"/>
      <x:name val="Aptos"/>
    </x:font>
    <x:font>
      <x:b/>
      <x:sz val="11"/>
      <x:color rgb="FF00FFFF"/>
      <x:name val="Calibri"/>
    </x:font>
    <x:font>
      <x:sz val="10"/>
      <x:color rgb="FFFFFF00"/>
      <x:name val="Consolas"/>
    </x:font>
    <x:font>
      <x:sz val="10"/>
      <x:color rgb="FFD7E0EA"/>
      <x:name val="Consolas"/>
    </x:font>
    <x:font>
      <x:sz val="11"/>
      <x:color rgb="FF8FA3B8"/>
      <x:name val="Calibri"/>
    </x:font>
    <x:font>
      <x:b/>
      <x:sz val="12"/>
      <x:color rgb="FF38FF8B"/>
      <x:name val="Aptos"/>
    </x:font>
    <x:font>
      <x:b/>
      <x:sz val="13"/>
      <x:color rgb="FF38FF8B"/>
      <x:name val="Calibri"/>
    </x:font>
    <x:font>
      <x:b/>
      <x:sz val="12"/>
      <x:color rgb="FFFF9F43"/>
      <x:name val="Aptos"/>
    </x:font>
    <x:font>
      <x:b/>
      <x:sz val="11"/>
      <x:color rgb="FFFF9F43"/>
      <x:name val="Calibri"/>
    </x:font>
    <x:font>
      <x:b/>
      <x:sz val="11"/>
      <x:color rgb="FF000000"/>
      <x:name val="Calibri"/>
    </x:font>
    <x:font>
      <x:b/>
      <x:sz val="12"/>
      <x:color rgb="FFFFFF00"/>
      <x:name val="Calibri"/>
    </x:font>
    <x:font>
      <x:b/>
      <x:sz val="11"/>
      <x:color rgb="FFD7E0EA"/>
      <x:name val="Calibri"/>
    </x:font>
    <x:font>
      <x:b/>
      <x:sz val="11"/>
      <x:color rgb="FFD7E0EA"/>
      <x:name val="Calibri"/>
    </x:font>
    <x:font>
      <x:sz val="11"/>
      <x:color rgb="FF4EA1FF"/>
      <x:name val="Calibri"/>
    </x:font>
    <x:font>
      <x:b/>
      <x:sz val="12"/>
      <x:color rgb="FFFF4D6D"/>
      <x:name val="Aptos"/>
    </x:font>
    <x:font>
      <x:b/>
      <x:sz val="11"/>
      <x:color rgb="FFFF4D6D"/>
      <x:name val="Calibri"/>
    </x:font>
    <x:font>
      <x:b/>
      <x:sz val="11"/>
      <x:color rgb="FF38FF8B"/>
      <x:name val="Calibri"/>
    </x:font>
    <x:font>
      <x:b/>
      <x:sz val="14"/>
      <x:color rgb="FF00FFFF"/>
      <x:name val="Calibri"/>
    </x:font>
    <x:font>
      <x:b/>
      <x:sz val="12"/>
      <x:color rgb="FFFF00FF"/>
      <x:name val="Calibri"/>
    </x:font>
    <x:font>
      <x:b/>
      <x:sz val="20"/>
      <x:color rgb="FF00FFFF"/>
      <x:name val="Calibri"/>
    </x:font>
    <x:font>
      <x:b/>
      <x:sz val="11"/>
      <x:color rgb="FFFF00FF"/>
      <x:name val="Calibri"/>
    </x:font>
    <x:font>
      <x:sz val="11"/>
      <x:color rgb="FFD7E0EA"/>
      <x:name val="Consolas"/>
    </x:font>
    <x:font>
      <x:b/>
      <x:sz val="9"/>
      <x:color rgb="FF38FF8B"/>
      <x:name val="Aptos"/>
    </x:font>
    <x:font>
      <x:sz val="11"/>
      <x:color rgb="FF66D9A6"/>
      <x:name val="Calibri"/>
    </x:font>
    <x:font>
      <x:b/>
      <x:sz val="10"/>
      <x:color rgb="FFFFFFFF"/>
      <x:name val="Aptos"/>
    </x:font>
    <x:font>
      <x:b/>
      <x:sz val="10"/>
      <x:color rgb="FF000000"/>
      <x:name val="Aptos"/>
    </x:font>
    <x:font>
      <x:sz val="8"/>
      <x:color rgb="FF00FFFF"/>
      <x:name val="Consolas"/>
    </x:font>
    <x:font>
      <x:b/>
      <x:sz val="10"/>
      <x:color rgb="FFD9EAD3"/>
      <x:name val="Aptos"/>
    </x:font>
    <x:font>
      <x:b/>
      <x:sz val="10"/>
      <x:color rgb="FF00FF88"/>
      <x:name val="Aptos"/>
    </x:font>
    <x:font>
      <x:b/>
      <x:sz val="10"/>
      <x:color rgb="FFFFD966"/>
      <x:name val="Aptos"/>
    </x:font>
    <x:font>
      <x:sz val="10"/>
      <x:color rgb="FFE5E7EB"/>
      <x:name val="Arial"/>
    </x:font>
    <x:font>
      <x:b/>
      <x:sz val="18"/>
      <x:color rgb="FF22D3EE"/>
      <x:name val="Arial"/>
    </x:font>
    <x:font>
      <x:b/>
      <x:sz val="10"/>
      <x:color rgb="FF22D3EE"/>
      <x:name val="Arial"/>
    </x:font>
    <x:font>
      <x:sz val="10"/>
      <x:color rgb="FF111827"/>
      <x:name val="Arial"/>
    </x:font>
    <x:font>
      <x:b/>
      <x:sz val="11"/>
      <x:color rgb="FFFFFFFF"/>
      <x:name val="Calibri"/>
    </x:font>
  </x:fonts>
  <x:fills count="33">
    <x:fill>
      <x:patternFill patternType="none"/>
    </x:fill>
    <x:fill>
      <x:patternFill patternType="gray125"/>
    </x:fill>
    <x:fill>
      <x:patternFill patternType="solid">
        <x:fgColor rgb="FF070A12"/>
      </x:patternFill>
    </x:fill>
    <x:fill>
      <x:patternFill patternType="solid">
        <x:fgColor rgb="FF0D1321"/>
      </x:patternFill>
    </x:fill>
    <x:fill>
      <x:patternFill patternType="solid">
        <x:fgColor rgb="FF111827"/>
      </x:patternFill>
    </x:fill>
    <x:fill>
      <x:patternFill patternType="solid">
        <x:fgColor rgb="FF172033"/>
      </x:patternFill>
    </x:fill>
    <x:fill>
      <x:patternFill patternType="solid">
        <x:fgColor rgb="FFF08080"/>
      </x:patternFill>
    </x:fill>
    <x:fill>
      <x:patternFill patternType="solid">
        <x:fgColor rgb="FFF7FAFC"/>
      </x:patternFill>
    </x:fill>
    <x:fill>
      <x:patternFill patternType="solid"/>
    </x:fill>
    <x:fill>
      <x:patternFill patternType="solid">
        <x:fgColor rgb="FF800080"/>
      </x:patternFill>
    </x:fill>
    <x:fill>
      <x:patternFill patternType="solid">
        <x:fgColor rgb="FF008000"/>
      </x:patternFill>
    </x:fill>
    <x:fill>
      <x:patternFill patternType="solid">
        <x:fgColor rgb="FF0000FF"/>
      </x:patternFill>
    </x:fill>
    <x:fill>
      <x:patternFill patternType="solid">
        <x:fgColor rgb="FFFFFF00"/>
      </x:patternFill>
    </x:fill>
    <x:fill>
      <x:patternFill patternType="solid">
        <x:fgColor rgb="FFFF00FF"/>
      </x:patternFill>
    </x:fill>
    <x:fill>
      <x:patternFill patternType="solid">
        <x:fgColor rgb="FF00FFFF"/>
      </x:patternFill>
    </x:fill>
    <x:fill>
      <x:patternFill patternType="solid">
        <x:fgColor rgb="FFFFA500"/>
      </x:patternFill>
    </x:fill>
    <x:fill>
      <x:patternFill patternType="solid">
        <x:fgColor rgb="FF008080"/>
      </x:patternFill>
    </x:fill>
    <x:fill>
      <x:patternFill patternType="solid">
        <x:fgColor rgb="FF808080"/>
      </x:patternFill>
    </x:fill>
    <x:fill>
      <x:patternFill patternType="solid">
        <x:fgColor rgb="FF1C1A0E"/>
      </x:patternFill>
    </x:fill>
    <x:fill>
      <x:patternFill patternType="solid">
        <x:fgColor rgb="FF00C853"/>
      </x:patternFill>
    </x:fill>
    <x:fill>
      <x:patternFill patternType="solid">
        <x:fgColor rgb="FF2979FF"/>
      </x:patternFill>
    </x:fill>
    <x:fill>
      <x:patternFill patternType="solid">
        <x:fgColor rgb="FFFFD600"/>
      </x:patternFill>
    </x:fill>
    <x:fill>
      <x:patternFill patternType="solid">
        <x:fgColor rgb="FFAA00FF"/>
      </x:patternFill>
    </x:fill>
    <x:fill>
      <x:patternFill patternType="solid">
        <x:fgColor rgb="FFD50000"/>
      </x:patternFill>
    </x:fill>
    <x:fill>
      <x:patternFill patternType="solid">
        <x:fgColor rgb="FFE5E7EB"/>
      </x:patternFill>
    </x:fill>
    <x:fill>
      <x:patternFill patternType="solid">
        <x:fgColor rgb="FF2A1015"/>
      </x:patternFill>
    </x:fill>
    <x:fill>
      <x:patternFill patternType="solid">
        <x:fgColor rgb="FF0D2A1B"/>
      </x:patternFill>
    </x:fill>
    <x:fill>
      <x:patternFill patternType="solid">
        <x:fgColor rgb="FFFFFFFF"/>
      </x:patternFill>
    </x:fill>
    <x:fill>
      <x:patternFill patternType="solid">
        <x:fgColor rgb="FFC65911"/>
      </x:patternFill>
    </x:fill>
    <x:fill>
      <x:patternFill patternType="solid">
        <x:fgColor rgb="FF666666"/>
      </x:patternFill>
    </x:fill>
    <x:fill>
      <x:patternFill patternType="solid">
        <x:fgColor rgb="FF111827"/>
      </x:patternFill>
    </x:fill>
    <x:fill>
      <x:patternFill patternType="solid">
        <x:fgColor rgb="FF172033"/>
      </x:patternFill>
    </x:fill>
    <x:fill>
      <x:patternFill patternType="solid">
        <x:fgColor rgb="FFE5E7EB"/>
      </x:patternFill>
    </x:fill>
  </x:fills>
  <x:borders count="39">
    <x:border/>
    <x:border>
      <x:bottom style="thin">
        <x:color rgb="FFF08080"/>
      </x:bottom>
    </x:border>
    <x:border>
      <x:bottom style="thin">
        <x:color rgb="FF2A3447"/>
      </x:bottom>
    </x:border>
    <x:border>
      <x:left style="thin">
        <x:color rgb="FF1B5B6B"/>
      </x:left>
      <x:right style="thin">
        <x:color rgb="FF1B5B6B"/>
      </x:right>
    </x:border>
    <x:border>
      <x:left style="medium">
        <x:color rgb="FFFFFF00"/>
      </x:left>
    </x:border>
    <x:border>
      <x:bottom style="thin">
        <x:color rgb="FFB96CFF"/>
      </x:bottom>
    </x:border>
    <x:border>
      <x:bottom style="thin">
        <x:color rgb="FF00FFFF"/>
      </x:bottom>
    </x:border>
    <x:border>
      <x:bottom style="thin">
        <x:color rgb="FFFF00FF"/>
      </x:bottom>
    </x:border>
    <x:border>
      <x:left style="medium">
        <x:color rgb="FFFF00FF"/>
      </x:left>
    </x:border>
    <x:border>
      <x:left style="thin">
        <x:color rgb="FF2A3447"/>
      </x:left>
      <x:right style="thin">
        <x:color rgb="FF2A3447"/>
      </x:right>
      <x:bottom style="thin">
        <x:color rgb="FF2A3447"/>
      </x:bottom>
    </x:border>
    <x:border>
      <x:left style="medium">
        <x:color rgb="FF00FFFF"/>
      </x:left>
      <x:right style="medium">
        <x:color rgb="FF00FFFF"/>
      </x:right>
      <x:top style="medium">
        <x:color rgb="FF00FFFF"/>
      </x:top>
      <x:bottom style="medium">
        <x:color rgb="FF00FFFF"/>
      </x:bottom>
    </x:border>
    <x:border>
      <x:bottom style="thin">
        <x:color rgb="FF38FF8B"/>
      </x:bottom>
    </x:border>
    <x:border>
      <x:bottom style="medium">
        <x:color rgb="FF00FFFF"/>
      </x:bottom>
    </x:border>
    <x:border>
      <x:bottom style="medium">
        <x:color rgb="FFFF00FF"/>
      </x:bottom>
    </x:border>
    <x:border>
      <x:bottom style="medium">
        <x:color rgb="FFB96CFF"/>
      </x:bottom>
    </x:border>
    <x:border>
      <x:bottom style="medium">
        <x:color rgb="FFFF9F43"/>
      </x:bottom>
    </x:border>
    <x:border>
      <x:bottom style="medium">
        <x:color rgb="FFFFFF00"/>
      </x:bottom>
    </x:border>
    <x:border>
      <x:bottom style="medium">
        <x:color rgb="FFF08080"/>
      </x:bottom>
    </x:border>
    <x:border>
      <x:bottom style="medium">
        <x:color rgb="FF38FF8B"/>
      </x:bottom>
    </x:border>
    <x:border>
      <x:bottom style="thin">
        <x:color rgb="FF2A3447"/>
      </x:bottom>
    </x:border>
    <x:border>
      <x:top style="medium">
        <x:color rgb="FF00FFFF"/>
      </x:top>
    </x:border>
    <x:border>
      <x:left style="medium">
        <x:color rgb="FF00FFFF"/>
      </x:left>
    </x:border>
    <x:border>
      <x:right style="medium">
        <x:color rgb="FF00FFFF"/>
      </x:right>
      <x:top style="medium">
        <x:color rgb="FF00FFFF"/>
      </x:top>
    </x:border>
    <x:border>
      <x:right style="medium">
        <x:color rgb="FF00FFFF"/>
      </x:right>
    </x:border>
    <x:border>
      <x:left style="medium">
        <x:color rgb="FF00FFFF"/>
      </x:left>
      <x:bottom style="medium">
        <x:color rgb="FF00FFFF"/>
      </x:bottom>
    </x:border>
    <x:border>
      <x:right style="medium">
        <x:color rgb="FF00FFFF"/>
      </x:right>
      <x:bottom style="medium">
        <x:color rgb="FF00FFFF"/>
      </x:bottom>
    </x:border>
    <x:border>
      <x:bottom style="medium">
        <x:color rgb="FFFF4D6D"/>
      </x:bottom>
    </x:border>
    <x:border>
      <x:bottom style="thin">
        <x:color rgb="FF1B5B6B"/>
      </x:bottom>
    </x:border>
    <x:border>
      <x:bottom style="thin">
        <x:color rgb="FF1B5B6B"/>
      </x:bottom>
    </x:border>
    <x:border>
      <x:bottom style="medium">
        <x:color rgb="FF00FFFF"/>
      </x:bottom>
    </x:border>
    <x:border>
      <x:bottom style="medium">
        <x:color rgb="FFF08080"/>
      </x:bottom>
    </x:border>
    <x:border>
      <x:bottom style="medium">
        <x:color rgb="FFB96CFF"/>
      </x:bottom>
    </x:border>
    <x:border>
      <x:left style="medium">
        <x:color rgb="FFFFFF00"/>
      </x:left>
    </x:border>
    <x:border>
      <x:bottom style="medium">
        <x:color rgb="FF38FF8B"/>
      </x:bottom>
    </x:border>
    <x:border>
      <x:bottom style="medium">
        <x:color rgb="FFFF00FF"/>
      </x:bottom>
    </x:border>
    <x:border>
      <x:bottom style="medium">
        <x:color rgb="FFFF9F43"/>
      </x:bottom>
    </x:border>
    <x:border>
      <x:bottom style="medium">
        <x:color rgb="FFFFFF00"/>
      </x:bottom>
    </x:border>
    <x:border>
      <x:bottom style="thin">
        <x:color rgb="FF2A3447"/>
      </x:bottom>
    </x:border>
    <x:border>
      <x:bottom style="medium">
        <x:color rgb="FFFF4D6D"/>
      </x:bottom>
    </x:border>
  </x:borders>
  <x:cellStyleXfs count="2">
    <x:xf numFmtId="0" fontId="0" fillId="0" borderId="0"/>
    <x:xf numFmtId="0" fontId="4" fillId="0" borderId="0"/>
  </x:cellStyleXfs>
  <x:cellXfs count="178">
    <x:xf numFmtId="0" fontId="0" fillId="0" borderId="0" xfId="0"/>
    <x:xf numFmtId="0" fontId="1" fillId="2" borderId="0" xfId="0" applyAlignment="1">
      <x:alignment vertical="center"/>
    </x:xf>
    <x:xf numFmtId="0" fontId="20" fillId="4" borderId="0" xfId="0" applyAlignment="1">
      <x:alignment vertical="center"/>
    </x:xf>
    <x:xf numFmtId="0" fontId="21" fillId="4" borderId="0" xfId="0" applyAlignment="1">
      <x:alignment horizontal="center"/>
    </x:xf>
    <x:xf numFmtId="0" fontId="22" fillId="5" borderId="6" xfId="0" applyAlignment="1">
      <x:alignment horizontal="center" vertical="center" wrapText="1"/>
    </x:xf>
    <x:xf numFmtId="0" fontId="8" fillId="4" borderId="2" xfId="0" applyAlignment="1">
      <x:alignment vertical="top" wrapText="1"/>
    </x:xf>
    <x:xf numFmtId="0" fontId="24" fillId="5" borderId="7" xfId="0" applyAlignment="1">
      <x:alignment horizontal="center" vertical="center" wrapText="1"/>
    </x:xf>
    <x:xf numFmtId="0" fontId="5" fillId="4" borderId="0" xfId="1" applyAlignment="1">
      <x:alignment horizontal="center"/>
    </x:xf>
    <x:xf numFmtId="0" fontId="17" fillId="4" borderId="0" xfId="0" applyAlignment="1">
      <x:alignment wrapText="1"/>
    </x:xf>
    <x:xf numFmtId="0" fontId="25" fillId="4" borderId="0" xfId="0" applyAlignment="1">
      <x:alignment vertical="center"/>
    </x:xf>
    <x:xf numFmtId="0" fontId="17" fillId="4" borderId="0" xfId="0" applyAlignment="1">
      <x:alignment vertical="center"/>
    </x:xf>
    <x:xf numFmtId="0" fontId="27" fillId="4" borderId="0" xfId="0" applyAlignment="1">
      <x:alignment wrapText="1"/>
    </x:xf>
    <x:xf numFmtId="0" fontId="19" fillId="4" borderId="0" xfId="0" applyAlignment="1">
      <x:alignment horizontal="center"/>
    </x:xf>
    <x:xf numFmtId="0" fontId="19" fillId="4" borderId="0" xfId="0" applyAlignment="1">
      <x:alignment vertical="center"/>
    </x:xf>
    <x:xf numFmtId="0" fontId="28" fillId="4" borderId="0" xfId="0" applyAlignment="1">
      <x:alignment vertical="center"/>
    </x:xf>
    <x:xf numFmtId="0" fontId="32" fillId="4" borderId="0" xfId="0" applyAlignment="1">
      <x:alignment vertical="center"/>
    </x:xf>
    <x:xf numFmtId="0" fontId="7" fillId="5" borderId="1" xfId="0" applyAlignment="1">
      <x:alignment horizontal="center" vertical="center" wrapText="1"/>
    </x:xf>
    <x:xf numFmtId="0" fontId="8" fillId="6" borderId="3" xfId="0" applyAlignment="1">
      <x:alignment vertical="top" wrapText="1"/>
    </x:xf>
    <x:xf numFmtId="0" fontId="8" fillId="7" borderId="3" xfId="0" applyAlignment="1">
      <x:alignment vertical="top" wrapText="1"/>
    </x:xf>
    <x:xf numFmtId="0" fontId="9" fillId="8" borderId="3" xfId="0" applyAlignment="1">
      <x:alignment vertical="top" wrapText="1"/>
    </x:xf>
    <x:xf numFmtId="0" fontId="9" fillId="9" borderId="3" xfId="0" applyAlignment="1">
      <x:alignment vertical="top" wrapText="1"/>
    </x:xf>
    <x:xf numFmtId="0" fontId="8" fillId="10" borderId="3" xfId="0" applyAlignment="1">
      <x:alignment vertical="top" wrapText="1"/>
    </x:xf>
    <x:xf numFmtId="0" fontId="9" fillId="11" borderId="3" xfId="0" applyAlignment="1">
      <x:alignment vertical="top" wrapText="1"/>
    </x:xf>
    <x:xf numFmtId="0" fontId="8" fillId="12" borderId="3" xfId="0" applyAlignment="1">
      <x:alignment vertical="top" wrapText="1"/>
    </x:xf>
    <x:xf numFmtId="0" fontId="8" fillId="13" borderId="3" xfId="0" applyAlignment="1">
      <x:alignment vertical="top" wrapText="1"/>
    </x:xf>
    <x:xf numFmtId="0" fontId="8" fillId="14" borderId="3" xfId="0" applyAlignment="1">
      <x:alignment vertical="top" wrapText="1"/>
    </x:xf>
    <x:xf numFmtId="0" fontId="8" fillId="15" borderId="3" xfId="0" applyAlignment="1">
      <x:alignment vertical="top" wrapText="1"/>
    </x:xf>
    <x:xf numFmtId="0" fontId="8" fillId="16" borderId="3" xfId="0" applyAlignment="1">
      <x:alignment vertical="top" wrapText="1"/>
    </x:xf>
    <x:xf numFmtId="0" fontId="8" fillId="17" borderId="3" xfId="0" applyAlignment="1">
      <x:alignment vertical="top" wrapText="1"/>
    </x:xf>
    <x:xf numFmtId="0" fontId="14" fillId="5" borderId="5" xfId="0" applyAlignment="1">
      <x:alignment horizontal="center" vertical="center" wrapText="1"/>
    </x:xf>
    <x:xf numFmtId="164" fontId="8" fillId="4" borderId="2" xfId="0" applyAlignment="1">
      <x:alignment vertical="top" wrapText="1"/>
    </x:xf>
    <x:xf numFmtId="0" fontId="8" fillId="19" borderId="2" xfId="0" applyAlignment="1">
      <x:alignment vertical="top" wrapText="1"/>
    </x:xf>
    <x:xf numFmtId="0" fontId="8" fillId="20" borderId="2" xfId="0" applyAlignment="1">
      <x:alignment vertical="top" wrapText="1"/>
    </x:xf>
    <x:xf numFmtId="0" fontId="8" fillId="21" borderId="2" xfId="0" applyAlignment="1">
      <x:alignment vertical="top" wrapText="1"/>
    </x:xf>
    <x:xf numFmtId="0" fontId="8" fillId="22" borderId="2" xfId="0" applyAlignment="1">
      <x:alignment vertical="top" wrapText="1"/>
    </x:xf>
    <x:xf numFmtId="0" fontId="8" fillId="23" borderId="2" xfId="0" applyAlignment="1">
      <x:alignment vertical="top" wrapText="1"/>
    </x:xf>
    <x:xf numFmtId="0" fontId="16" fillId="4" borderId="0" xfId="0" applyAlignment="1">
      <x:alignment vertical="center"/>
    </x:xf>
    <x:xf numFmtId="0" fontId="18" fillId="4" borderId="0" xfId="0" applyAlignment="1">
      <x:alignment vertical="center"/>
    </x:xf>
    <x:xf numFmtId="0" fontId="25" fillId="5" borderId="0" xfId="0" applyAlignment="1">
      <x:alignment horizontal="right"/>
    </x:xf>
    <x:xf numFmtId="0" fontId="1" fillId="4" borderId="9" xfId="0" applyAlignment="1">
      <x:alignment horizontal="center"/>
    </x:xf>
    <x:xf numFmtId="0" fontId="19" fillId="19" borderId="9" xfId="0" applyAlignment="1">
      <x:alignment horizontal="center"/>
    </x:xf>
    <x:xf numFmtId="0" fontId="33" fillId="21" borderId="9" xfId="0" applyAlignment="1">
      <x:alignment horizontal="center"/>
    </x:xf>
    <x:xf numFmtId="0" fontId="33" fillId="6" borderId="9" xfId="0" applyAlignment="1">
      <x:alignment horizontal="center"/>
    </x:xf>
    <x:xf numFmtId="0" fontId="19" fillId="9" borderId="9" xfId="0" applyAlignment="1">
      <x:alignment horizontal="center"/>
    </x:xf>
    <x:xf numFmtId="0" fontId="28" fillId="4" borderId="9" xfId="0" applyAlignment="1">
      <x:alignment horizontal="center"/>
    </x:xf>
    <x:xf numFmtId="0" fontId="33" fillId="24" borderId="9" xfId="0" applyAlignment="1">
      <x:alignment horizontal="center"/>
    </x:xf>
    <x:xf numFmtId="0" fontId="17" fillId="6" borderId="0" xfId="0" applyAlignment="1">
      <x:alignment wrapText="1"/>
    </x:xf>
    <x:xf numFmtId="0" fontId="25" fillId="5" borderId="0" xfId="0" applyAlignment="1">
      <x:alignment vertical="center"/>
    </x:xf>
    <x:xf numFmtId="0" fontId="33" fillId="6" borderId="0" xfId="0" applyAlignment="1">
      <x:alignment horizontal="center"/>
    </x:xf>
    <x:xf numFmtId="0" fontId="17" fillId="7" borderId="0" xfId="0" applyAlignment="1">
      <x:alignment wrapText="1"/>
    </x:xf>
    <x:xf numFmtId="0" fontId="17" fillId="8" borderId="0" xfId="0" applyAlignment="1">
      <x:alignment wrapText="1"/>
    </x:xf>
    <x:xf numFmtId="0" fontId="17" fillId="9" borderId="0" xfId="0" applyAlignment="1">
      <x:alignment wrapText="1"/>
    </x:xf>
    <x:xf numFmtId="0" fontId="17" fillId="10" borderId="0" xfId="0" applyAlignment="1">
      <x:alignment wrapText="1"/>
    </x:xf>
    <x:xf numFmtId="0" fontId="19" fillId="9" borderId="0" xfId="0" applyAlignment="1">
      <x:alignment horizontal="center"/>
    </x:xf>
    <x:xf numFmtId="0" fontId="17" fillId="11" borderId="0" xfId="0" applyAlignment="1">
      <x:alignment wrapText="1"/>
    </x:xf>
    <x:xf numFmtId="0" fontId="33" fillId="24" borderId="0" xfId="0" applyAlignment="1">
      <x:alignment horizontal="center"/>
    </x:xf>
    <x:xf numFmtId="0" fontId="17" fillId="12" borderId="0" xfId="0" applyAlignment="1">
      <x:alignment wrapText="1"/>
    </x:xf>
    <x:xf numFmtId="0" fontId="17" fillId="13" borderId="0" xfId="0" applyAlignment="1">
      <x:alignment wrapText="1"/>
    </x:xf>
    <x:xf numFmtId="0" fontId="17" fillId="14" borderId="0" xfId="0" applyAlignment="1">
      <x:alignment wrapText="1"/>
    </x:xf>
    <x:xf numFmtId="0" fontId="33" fillId="7" borderId="0" xfId="0" applyAlignment="1">
      <x:alignment horizontal="center"/>
    </x:xf>
    <x:xf numFmtId="0" fontId="19" fillId="8" borderId="0" xfId="0" applyAlignment="1">
      <x:alignment horizontal="center"/>
    </x:xf>
    <x:xf numFmtId="0" fontId="17" fillId="15" borderId="0" xfId="0" applyAlignment="1">
      <x:alignment wrapText="1"/>
    </x:xf>
    <x:xf numFmtId="0" fontId="17" fillId="16" borderId="0" xfId="0" applyAlignment="1">
      <x:alignment wrapText="1"/>
    </x:xf>
    <x:xf numFmtId="0" fontId="19" fillId="19" borderId="0" xfId="0" applyAlignment="1">
      <x:alignment horizontal="center"/>
    </x:xf>
    <x:xf numFmtId="0" fontId="19" fillId="20" borderId="0" xfId="0" applyAlignment="1">
      <x:alignment horizontal="center"/>
    </x:xf>
    <x:xf numFmtId="0" fontId="33" fillId="21" borderId="0" xfId="0" applyAlignment="1">
      <x:alignment horizontal="center"/>
    </x:xf>
    <x:xf numFmtId="0" fontId="19" fillId="22" borderId="0" xfId="0" applyAlignment="1">
      <x:alignment horizontal="center"/>
    </x:xf>
    <x:xf numFmtId="0" fontId="19" fillId="23" borderId="0" xfId="0" applyAlignment="1">
      <x:alignment horizontal="center"/>
    </x:xf>
    <x:xf numFmtId="0" fontId="16" fillId="5" borderId="0" xfId="0" applyAlignment="1">
      <x:alignment vertical="center"/>
    </x:xf>
    <x:xf numFmtId="0" fontId="37" fillId="4" borderId="0" xfId="0" applyAlignment="1">
      <x:alignment vertical="center"/>
    </x:xf>
    <x:xf numFmtId="164" fontId="17" fillId="4" borderId="0" xfId="0" applyAlignment="1">
      <x:alignment vertical="center"/>
    </x:xf>
    <x:xf numFmtId="0" fontId="18" fillId="5" borderId="0" xfId="0" applyAlignment="1">
      <x:alignment vertical="center"/>
    </x:xf>
    <x:xf numFmtId="0" fontId="33" fillId="24" borderId="0" xfId="0" applyAlignment="1">
      <x:alignment vertical="center"/>
    </x:xf>
    <x:xf numFmtId="0" fontId="43" fillId="2" borderId="0" xfId="0" applyAlignment="1">
      <x:alignment horizontal="center"/>
    </x:xf>
    <x:xf numFmtId="0" fontId="44" fillId="5" borderId="0" xfId="0" applyAlignment="1">
      <x:alignment vertical="center"/>
    </x:xf>
    <x:xf numFmtId="0" fontId="45" fillId="4" borderId="0" xfId="0" applyAlignment="1">
      <x:alignment vertical="center"/>
    </x:xf>
    <x:xf numFmtId="0" fontId="37" fillId="4" borderId="2" xfId="0" applyAlignment="1">
      <x:alignment vertical="top" wrapText="1"/>
    </x:xf>
    <x:xf numFmtId="164" fontId="37" fillId="4" borderId="2" xfId="0" applyAlignment="1">
      <x:alignment vertical="top" wrapText="1"/>
    </x:xf>
    <x:xf numFmtId="0" fontId="28" fillId="4" borderId="2" xfId="0" applyAlignment="1">
      <x:alignment vertical="top" wrapText="1"/>
    </x:xf>
    <x:xf numFmtId="0" fontId="46" fillId="5" borderId="11" xfId="0" applyAlignment="1">
      <x:alignment horizontal="center" vertical="center" wrapText="1"/>
    </x:xf>
    <x:xf numFmtId="0" fontId="47" fillId="4" borderId="2" xfId="0" applyAlignment="1">
      <x:alignment vertical="top" wrapText="1"/>
    </x:xf>
    <x:xf numFmtId="0" fontId="4" fillId="0" borderId="0" xfId="1"/>
    <x:xf numFmtId="0" fontId="11" fillId="5" borderId="29" xfId="0" applyAlignment="1">
      <x:alignment horizontal="left" vertical="center"/>
    </x:xf>
    <x:xf numFmtId="0" fontId="1" fillId="2" borderId="0" xfId="0" applyAlignment="1">
      <x:alignment vertical="top" wrapText="1"/>
    </x:xf>
    <x:xf numFmtId="0" fontId="48" fillId="10" borderId="2" xfId="0" applyAlignment="1">
      <x:alignment vertical="top" wrapText="1"/>
    </x:xf>
    <x:xf numFmtId="9" fontId="48" fillId="10" borderId="2" xfId="0" applyAlignment="1">
      <x:alignment vertical="top" wrapText="1"/>
    </x:xf>
    <x:xf numFmtId="0" fontId="49" fillId="27" borderId="2" xfId="0" applyAlignment="1">
      <x:alignment vertical="top" wrapText="1"/>
    </x:xf>
    <x:xf numFmtId="0" fontId="48" fillId="8" borderId="2" xfId="0" applyAlignment="1">
      <x:alignment vertical="top" wrapText="1"/>
    </x:xf>
    <x:xf numFmtId="0" fontId="49" fillId="6" borderId="2" xfId="0" applyAlignment="1">
      <x:alignment vertical="top" wrapText="1"/>
    </x:xf>
    <x:xf numFmtId="0" fontId="48" fillId="9" borderId="2" xfId="0" applyAlignment="1">
      <x:alignment vertical="top" wrapText="1"/>
    </x:xf>
    <x:xf numFmtId="9" fontId="37" fillId="4" borderId="2" xfId="0" applyAlignment="1">
      <x:alignment vertical="top" wrapText="1"/>
    </x:xf>
    <x:xf numFmtId="0" fontId="51" fillId="4" borderId="2" xfId="0" applyAlignment="1">
      <x:alignment vertical="top" wrapText="1"/>
    </x:xf>
    <x:xf numFmtId="0" fontId="48" fillId="28" borderId="2" xfId="0" applyAlignment="1">
      <x:alignment vertical="top" wrapText="1"/>
    </x:xf>
    <x:xf numFmtId="0" fontId="48" fillId="29" borderId="2" xfId="0" applyAlignment="1">
      <x:alignment vertical="top" wrapText="1"/>
    </x:xf>
    <x:xf numFmtId="0" fontId="52" fillId="4" borderId="0" xfId="0" applyAlignment="1">
      <x:alignment wrapText="1"/>
    </x:xf>
    <x:xf numFmtId="0" fontId="53" fillId="4" borderId="0" xfId="0" applyAlignment="1">
      <x:alignment wrapText="1"/>
    </x:xf>
    <x:xf numFmtId="0" fontId="3" fillId="2" borderId="0" xfId="0" applyAlignment="1">
      <x:alignment vertical="center" wrapText="1"/>
    </x:xf>
    <x:xf numFmtId="0" fontId="0" fillId="0" borderId="0" xfId="0"/>
    <x:xf numFmtId="0" fontId="20" fillId="4" borderId="0" xfId="0" applyAlignment="1">
      <x:alignment vertical="center"/>
    </x:xf>
    <x:xf numFmtId="0" fontId="11" fillId="5" borderId="29" xfId="0" applyAlignment="1">
      <x:alignment horizontal="left" vertical="center"/>
    </x:xf>
    <x:xf numFmtId="0" fontId="0" fillId="0" borderId="12" xfId="0"/>
    <x:xf numFmtId="0" fontId="2" fillId="3" borderId="29" xfId="0" applyAlignment="1">
      <x:alignment horizontal="left" vertical="center"/>
    </x:xf>
    <x:xf numFmtId="0" fontId="23" fillId="5" borderId="34" xfId="0" applyAlignment="1">
      <x:alignment horizontal="left" vertical="center"/>
    </x:xf>
    <x:xf numFmtId="0" fontId="0" fillId="0" borderId="13" xfId="0"/>
    <x:xf numFmtId="0" fontId="10" fillId="18" borderId="4" xfId="0" applyAlignment="1">
      <x:alignment vertical="center" wrapText="1"/>
    </x:xf>
    <x:xf numFmtId="0" fontId="17" fillId="4" borderId="0" xfId="0" applyAlignment="1">
      <x:alignment wrapText="1"/>
    </x:xf>
    <x:xf numFmtId="0" fontId="19" fillId="4" borderId="0" xfId="0" applyAlignment="1">
      <x:alignment horizontal="center"/>
    </x:xf>
    <x:xf numFmtId="0" fontId="13" fillId="5" borderId="31" xfId="0" applyAlignment="1">
      <x:alignment horizontal="left" vertical="center"/>
    </x:xf>
    <x:xf numFmtId="0" fontId="0" fillId="0" borderId="14" xfId="0"/>
    <x:xf numFmtId="0" fontId="17" fillId="4" borderId="0" xfId="0" applyAlignment="1">
      <x:alignment vertical="center"/>
    </x:xf>
    <x:xf numFmtId="0" fontId="27" fillId="4" borderId="0" xfId="0" applyAlignment="1">
      <x:alignment wrapText="1"/>
    </x:xf>
    <x:xf numFmtId="0" fontId="24" fillId="18" borderId="8" xfId="0" applyAlignment="1">
      <x:alignment vertical="center" wrapText="1"/>
    </x:xf>
    <x:xf numFmtId="0" fontId="30" fillId="4" borderId="0" xfId="0" applyAlignment="1">
      <x:alignment horizontal="center" vertical="center" wrapText="1"/>
    </x:xf>
    <x:xf numFmtId="0" fontId="31" fillId="5" borderId="35" xfId="0" applyAlignment="1">
      <x:alignment horizontal="left" vertical="center"/>
    </x:xf>
    <x:xf numFmtId="0" fontId="0" fillId="0" borderId="15" xfId="0"/>
    <x:xf numFmtId="0" fontId="15" fillId="5" borderId="36" xfId="0" applyAlignment="1">
      <x:alignment horizontal="left" vertical="center"/>
    </x:xf>
    <x:xf numFmtId="0" fontId="0" fillId="0" borderId="16" xfId="0"/>
    <x:xf numFmtId="0" fontId="6" fillId="5" borderId="30" xfId="0" applyAlignment="1">
      <x:alignment horizontal="left" vertical="center"/>
    </x:xf>
    <x:xf numFmtId="0" fontId="0" fillId="0" borderId="17" xfId="0"/>
    <x:xf numFmtId="0" fontId="29" fillId="5" borderId="33" xfId="0" applyAlignment="1">
      <x:alignment horizontal="left" vertical="center"/>
    </x:xf>
    <x:xf numFmtId="0" fontId="0" fillId="0" borderId="18" xfId="0"/>
    <x:xf numFmtId="0" fontId="26" fillId="4" borderId="0" xfId="0" applyAlignment="1">
      <x:alignment wrapText="1"/>
    </x:xf>
    <x:xf numFmtId="0" fontId="12" fillId="4" borderId="37" xfId="0" applyAlignment="1">
      <x:alignment horizontal="center"/>
    </x:xf>
    <x:xf numFmtId="0" fontId="0" fillId="0" borderId="19" xfId="0"/>
    <x:xf numFmtId="0" fontId="10" fillId="18" borderId="32" xfId="0" applyAlignment="1">
      <x:alignment vertical="center" wrapText="1"/>
    </x:xf>
    <x:xf numFmtId="0" fontId="5" fillId="4" borderId="0" xfId="1" applyAlignment="1">
      <x:alignment horizontal="center"/>
    </x:xf>
    <x:xf numFmtId="0" fontId="34" fillId="4" borderId="0" xfId="0" applyAlignment="1">
      <x:alignment horizontal="center" vertical="center" wrapText="1"/>
    </x:xf>
    <x:xf numFmtId="0" fontId="17" fillId="4" borderId="0" xfId="0" applyAlignment="1">
      <x:alignment horizontal="center" vertical="center" wrapText="1"/>
    </x:xf>
    <x:xf numFmtId="0" fontId="19" fillId="20" borderId="0" xfId="0" applyAlignment="1">
      <x:alignment horizontal="center"/>
    </x:xf>
    <x:xf numFmtId="0" fontId="33" fillId="21" borderId="0" xfId="0" applyAlignment="1">
      <x:alignment horizontal="center"/>
    </x:xf>
    <x:xf numFmtId="0" fontId="36" fillId="4" borderId="0" xfId="0" applyAlignment="1">
      <x:alignment horizontal="center" vertical="center" wrapText="1"/>
    </x:xf>
    <x:xf numFmtId="0" fontId="19" fillId="22" borderId="0" xfId="0" applyAlignment="1">
      <x:alignment horizontal="center"/>
    </x:xf>
    <x:xf numFmtId="0" fontId="35" fillId="4" borderId="0" xfId="0" applyAlignment="1">
      <x:alignment horizontal="center"/>
    </x:xf>
    <x:xf numFmtId="0" fontId="42" fillId="4" borderId="0" xfId="0" applyAlignment="1">
      <x:alignment horizontal="center" vertical="center" wrapText="1"/>
    </x:xf>
    <x:xf numFmtId="0" fontId="35" fillId="4" borderId="0" xfId="0" applyAlignment="1">
      <x:alignment horizontal="center" vertical="center" wrapText="1"/>
    </x:xf>
    <x:xf numFmtId="0" fontId="41" fillId="5" borderId="10" xfId="0" applyAlignment="1">
      <x:alignment horizontal="center" vertical="center" wrapText="1"/>
    </x:xf>
    <x:xf numFmtId="0" fontId="0" fillId="0" borderId="20" xfId="0"/>
    <x:xf numFmtId="0" fontId="0" fillId="0" borderId="22" xfId="0"/>
    <x:xf numFmtId="0" fontId="0" fillId="0" borderId="21" xfId="0"/>
    <x:xf numFmtId="0" fontId="0" fillId="0" borderId="23" xfId="0"/>
    <x:xf numFmtId="0" fontId="0" fillId="0" borderId="24" xfId="0"/>
    <x:xf numFmtId="0" fontId="0" fillId="0" borderId="25" xfId="0"/>
    <x:xf numFmtId="0" fontId="19" fillId="23" borderId="0" xfId="0" applyAlignment="1">
      <x:alignment horizontal="center"/>
    </x:xf>
    <x:xf numFmtId="0" fontId="38" fillId="5" borderId="38" xfId="0" applyAlignment="1">
      <x:alignment horizontal="left" vertical="center"/>
    </x:xf>
    <x:xf numFmtId="0" fontId="0" fillId="0" borderId="26" xfId="0"/>
    <x:xf numFmtId="0" fontId="39" fillId="25" borderId="0" xfId="0" applyAlignment="1">
      <x:alignment horizontal="center"/>
    </x:xf>
    <x:xf numFmtId="0" fontId="40" fillId="26" borderId="0" xfId="0" applyAlignment="1">
      <x:alignment horizontal="center"/>
    </x:xf>
    <x:xf numFmtId="0" fontId="19" fillId="19" borderId="0" xfId="0" applyAlignment="1">
      <x:alignment horizontal="center"/>
    </x:xf>
    <x:xf numFmtId="0" fontId="25" fillId="3" borderId="28" xfId="0" applyAlignment="1">
      <x:alignment vertical="center"/>
    </x:xf>
    <x:xf numFmtId="0" fontId="0" fillId="0" borderId="27" xfId="0"/>
    <x:xf numFmtId="0" fontId="17" fillId="4" borderId="0" xfId="0" applyAlignment="1">
      <x:alignment vertical="top" wrapText="1"/>
    </x:xf>
    <x:xf numFmtId="0" fontId="44" fillId="5" borderId="0" xfId="0" applyAlignment="1">
      <x:alignment vertical="center" wrapText="1"/>
    </x:xf>
    <x:xf numFmtId="0" fontId="50" fillId="5" borderId="0" xfId="0" applyAlignment="1">
      <x:alignment vertical="center" wrapText="1"/>
    </x:xf>
    <x:xf numFmtId="0" fontId="1" fillId="2" borderId="0" xfId="0" applyAlignment="1">
      <x:alignment vertical="top" wrapText="1"/>
    </x:xf>
    <x:xf numFmtId="0" fontId="0" fillId="0" borderId="29" xfId="0"/>
    <x:xf numFmtId="0" fontId="8" fillId="4" borderId="37" xfId="0" applyAlignment="1">
      <x:alignment vertical="top" wrapText="1"/>
    </x:xf>
    <x:xf numFmtId="0" fontId="0" fillId="0" borderId="34" xfId="0"/>
    <x:xf numFmtId="0" fontId="0" fillId="0" borderId="30" xfId="0"/>
    <x:xf numFmtId="0" fontId="0" fillId="0" borderId="36" xfId="0"/>
    <x:xf numFmtId="0" fontId="0" fillId="0" borderId="31" xfId="0"/>
    <x:xf numFmtId="0" fontId="0" fillId="0" borderId="33" xfId="0"/>
    <x:xf numFmtId="0" fontId="0" fillId="0" borderId="35" xfId="0"/>
    <x:xf numFmtId="0" fontId="0" fillId="0" borderId="37" xfId="0"/>
    <x:xf numFmtId="0" fontId="0" fillId="0" borderId="38" xfId="0"/>
    <x:xf numFmtId="0" fontId="0" fillId="0" borderId="28" xfId="0"/>
    <x:xf numFmtId="0" fontId="37" fillId="4" borderId="37" xfId="0" applyAlignment="1">
      <x:alignment vertical="top" wrapText="1"/>
    </x:xf>
    <x:xf numFmtId="0" fontId="54" fillId="0" borderId="0" xfId="0" applyNumberFormat="1" applyFont="1" applyFill="1" applyBorder="1"/>
    <x:xf numFmtId="0" fontId="54" fillId="30" borderId="0" xfId="0" applyNumberFormat="1" applyFont="1" applyFill="1" applyBorder="1"/>
    <x:xf numFmtId="0" fontId="54" fillId="30" borderId="0" xfId="0" applyNumberFormat="1" applyFont="1" applyFill="1" applyBorder="1" applyAlignment="1">
      <x:alignment wrapText="1"/>
    </x:xf>
    <x:xf numFmtId="0" fontId="55" fillId="30" borderId="0" xfId="0" applyNumberFormat="1" applyFont="1" applyFill="1" applyBorder="1"/>
    <x:xf numFmtId="0" fontId="54" fillId="31" borderId="0" xfId="0" applyNumberFormat="1" applyFont="1" applyFill="1" applyBorder="1"/>
    <x:xf numFmtId="0" fontId="56" fillId="31" borderId="0" xfId="0" applyNumberFormat="1" applyFont="1" applyFill="1" applyBorder="1"/>
    <x:xf numFmtId="0" fontId="56" fillId="31" borderId="0" xfId="0" applyNumberFormat="1" applyFont="1" applyFill="1" applyBorder="1" applyAlignment="1">
      <x:alignment wrapText="1"/>
    </x:xf>
    <x:xf numFmtId="0" fontId="54" fillId="32" borderId="0" xfId="0" applyNumberFormat="1" applyFont="1" applyFill="1" applyBorder="1"/>
    <x:xf numFmtId="0" fontId="57" fillId="3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1" borderId="0" xfId="0" applyNumberFormat="1" applyFont="1" applyFill="1" applyBorder="1" applyAlignment="1">
      <x:alignment wrapText="1"/>
    </x:xf>
    <x:xf numFmtId="0" fontId="58" fillId="31" borderId="0" xfId="0" applyNumberFormat="1" applyFont="1" applyFill="1" applyBorder="1" applyAlignment="1">
      <x:alignment wrapText="1"/>
    </x:xf>
  </x:cellXfs>
  <x:cellStyles count="2">
    <x:cellStyle name="Normal" xfId="0"/>
    <x:cellStyle name="Hyperlink" xfId="1"/>
  </x:cellStyles>
  <x:dxfs count="476"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  <x:dxf>
      <x:fill>
        <x:patternFill>
          <x:bgColor rgb="FF808080"/>
        </x:patternFill>
      </x:fill>
    </x:dxf>
    <x:dxf>
      <x:fill>
        <x:patternFill>
          <x:bgColor rgb="FF008080"/>
        </x:patternFill>
      </x:fill>
    </x:dxf>
    <x:dxf>
      <x:fill>
        <x:patternFill>
          <x:bgColor rgb="FFFFA500"/>
        </x:patternFill>
      </x:fill>
    </x:dxf>
    <x:dxf>
      <x:fill>
        <x:patternFill>
          <x:bgColor rgb="FF00FFFF"/>
        </x:patternFill>
      </x:fill>
    </x:dxf>
    <x:dxf>
      <x:fill>
        <x:patternFill>
          <x:bgColor rgb="FFFF00FF"/>
        </x:patternFill>
      </x:fill>
    </x:dxf>
    <x:dxf>
      <x:fill>
        <x:patternFill>
          <x:bgColor rgb="FFFFFF00"/>
        </x:patternFill>
      </x:fill>
    </x:dxf>
    <x:dxf>
      <x:fill>
        <x:patternFill>
          <x:bgColor rgb="FF0000FF"/>
        </x:patternFill>
      </x:fill>
    </x:dxf>
    <x:dxf>
      <x:fill>
        <x:patternFill>
          <x:bgColor rgb="FF008000"/>
        </x:patternFill>
      </x:fill>
    </x:dxf>
    <x:dxf>
      <x:fill>
        <x:patternFill>
          <x:bgColor rgb="FF800080"/>
        </x:patternFill>
      </x:fill>
    </x:dxf>
    <x:dxf>
      <x:fill>
        <x:patternFill patternType="solid"/>
      </x:fill>
    </x:dxf>
    <x:dxf>
      <x:fill>
        <x:patternFill>
          <x:bgColor rgb="FFF7FAFC"/>
        </x:patternFill>
      </x:fill>
    </x:dxf>
    <x:dxf>
      <x:fill>
        <x:patternFill>
          <x:bgColor rgb="FFF08080"/>
        </x:patternFill>
      </x:fill>
    </x:dxf>
    <x:dxf>
      <x:fill>
        <x:patternFill>
          <x:bgColor rgb="FFD50000"/>
        </x:patternFill>
      </x:fill>
    </x:dxf>
    <x:dxf>
      <x:fill>
        <x:patternFill>
          <x:bgColor rgb="FFAA00FF"/>
        </x:patternFill>
      </x:fill>
    </x:dxf>
    <x:dxf>
      <x:fill>
        <x:patternFill>
          <x:bgColor rgb="FFFFD600"/>
        </x:patternFill>
      </x:fill>
    </x:dxf>
    <x:dxf>
      <x:fill>
        <x:patternFill>
          <x:bgColor rgb="FF2979FF"/>
        </x:patternFill>
      </x:fill>
    </x:dxf>
    <x:dxf>
      <x:fill>
        <x:patternFill>
          <x:bgColor rgb="FF00C85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205284f6542bc" /><Relationship Type="http://schemas.openxmlformats.org/officeDocument/2006/relationships/theme" Target="/xl/theme/theme1.xml" Id="Rdae62708be814c67" /><Relationship Type="http://schemas.openxmlformats.org/officeDocument/2006/relationships/sharedStrings" Target="/xl/sharedStrings.xml" Id="R48c783b363be4aa9" /><Relationship Type="http://schemas.openxmlformats.org/officeDocument/2006/relationships/worksheet" Target="/xl/worksheets/sheet1.xml" Id="R810d1ac53a95472c" /><Relationship Type="http://schemas.openxmlformats.org/officeDocument/2006/relationships/worksheet" Target="/xl/worksheets/sheet2.xml" Id="R3f6e6d7637b34ac9" /><Relationship Type="http://schemas.openxmlformats.org/officeDocument/2006/relationships/worksheet" Target="/xl/worksheets/sheet3.xml" Id="R89c3211571474bed" /><Relationship Type="http://schemas.openxmlformats.org/officeDocument/2006/relationships/worksheet" Target="/xl/worksheets/sheet4.xml" Id="Rdcd63eb6b50b4e1e" /><Relationship Type="http://schemas.openxmlformats.org/officeDocument/2006/relationships/worksheet" Target="/xl/worksheets/sheet5.xml" Id="Rb02d22e1a4f04e3f" /><Relationship Type="http://schemas.openxmlformats.org/officeDocument/2006/relationships/worksheet" Target="/xl/worksheets/sheet6.xml" Id="R0c0fc536f6cb4bd9" /><Relationship Type="http://schemas.openxmlformats.org/officeDocument/2006/relationships/worksheet" Target="/xl/worksheets/sheet7.xml" Id="Rd3f4a2fe085a4b73" /><Relationship Type="http://schemas.openxmlformats.org/officeDocument/2006/relationships/worksheet" Target="/xl/worksheets/sheet8.xml" Id="R3f47b0811df0416a" /><Relationship Type="http://schemas.openxmlformats.org/officeDocument/2006/relationships/worksheet" Target="/xl/worksheets/sheet9.xml" Id="R59322655b5ec4e24" /><Relationship Type="http://schemas.openxmlformats.org/officeDocument/2006/relationships/worksheet" Target="/xl/worksheets/sheet10.xml" Id="Rcc0dfd43c1f440aa" /><Relationship Type="http://schemas.openxmlformats.org/officeDocument/2006/relationships/worksheet" Target="/xl/worksheets/sheet11.xml" Id="R5bb91b06b7ec4388" /><Relationship Type="http://schemas.openxmlformats.org/officeDocument/2006/relationships/worksheet" Target="/xl/worksheets/sheet12.xml" Id="R63bf259516f049fa" /><Relationship Type="http://schemas.openxmlformats.org/officeDocument/2006/relationships/worksheet" Target="/xl/worksheets/sheet13.xml" Id="R6cb175aa70eb4599" /><Relationship Type="http://schemas.openxmlformats.org/officeDocument/2006/relationships/worksheet" Target="/xl/worksheets/sheet14.xml" Id="R5355f20e86304a0d" /><Relationship Type="http://schemas.microsoft.com/office/2017/10/relationships/person" Target="/xl/persons/person.xml" Id="R7ae01c2c230b43e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2209717be494d07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Illustrative 🟨 trust dropoff</a:t>
            </a:r>
          </a:p>
        </c:rich>
      </c:tx>
      <c:overlay val="1"/>
    </c:title>
    <c:plotArea>
      <c:lineChart>
        <c:grouping val="standard"/>
        <c:varyColors val="1"/>
        <c:ser>
          <c:idx val="0"/>
          <c:order val="0"/>
          <c:tx>
            <c:strRef>
              <c:f>'🎬 - DEMONSTRATIONS'!$B$66</c:f>
              <c:strCache>
                <c:ptCount val="1"/>
                <c:pt idx="0">
                  <c:v>Resolved Trust</c:v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numRef>
              <c:f>'🎬 - DEMONSTRATIONS'!$A$67:$A$75</c:f>
              <c:numCache>
                <c:formatCode>General</c:formatCode>
                <c:ptCount val="9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15267</c:v>
                </c:pt>
                <c:pt idx="4">
                  <c:v>17000</c:v>
                </c:pt>
                <c:pt idx="5">
                  <c:v>20000</c:v>
                </c:pt>
                <c:pt idx="6">
                  <c:v>25000</c:v>
                </c:pt>
                <c:pt idx="7">
                  <c:v>30000</c:v>
                </c:pt>
                <c:pt idx="8">
                  <c:v>35000</c:v>
                </c:pt>
              </c:numCache>
            </c:numRef>
          </c:cat>
          <c:val>
            <c:numRef>
              <c:f>'🎬 - DEMONSTRATIONS'!$B$67:$B$75</c:f>
              <c:numCache>
                <c:formatCode>0.0%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0.91335</c:v>
                </c:pt>
                <c:pt idx="5">
                  <c:v>0.76335</c:v>
                </c:pt>
                <c:pt idx="6">
                  <c:v>0.51335</c:v>
                </c:pt>
                <c:pt idx="7">
                  <c:v>0.26335</c:v>
                </c:pt>
                <c:pt idx="8">
                  <c:v>0.01334999999999997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x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lblOffset val="100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Resolved trust</a:t>
                </a:r>
              </a:p>
            </c:rich>
          </c:tx>
          <c:overlay val="1"/>
        </c:title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65</xdr:row>
      <xdr:rowOff>0</xdr:rowOff>
    </xdr:from>
    <xdr:ext cx="4320000" cy="252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209717be494d07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OpenAI" id="{41029B8E-8063-B09C-2EF7-0E680468A5A0}"/>
</xltc:personList>
</file>

<file path=xl/tables/table1.xml><?xml version="1.0" encoding="utf-8"?>
<x:table xmlns:x="http://schemas.openxmlformats.org/spreadsheetml/2006/main" id="43" name="tbl_IndexA_SK" displayName="tbl_IndexA_SK" ref="A16:I24" headerRowCount="1" totalsRowCount="0" totalsRowShown="0">
  <x:tableColumns count="9">
    <x:tableColumn id="1" name="1 SK"/>
    <x:tableColumn id="2" name="2 Width"/>
    <x:tableColumn id="3" name="3 Version"/>
    <x:tableColumn id="4" name="4 SK Type"/>
    <x:tableColumn id="5" name="5 Sheet"/>
    <x:tableColumn id="6" name="6 Status"/>
    <x:tableColumn id="7" name="7 Open"/>
    <x:tableColumn id="8" name="8 Short Definition"/>
    <x:tableColumn id="9" name="9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4" name="tbl_LinkA_Registry" displayName="tbl_LinkA_Registry" ref="A40:G51" headerRowCount="1" totalsRowCount="0" totalsRowShown="0">
  <x:tableColumns count="7">
    <x:tableColumn id="1" name="1 Link ID"/>
    <x:tableColumn id="2" name="2 Source Address"/>
    <x:tableColumn id="3" name="3 Relation"/>
    <x:tableColumn id="4" name="4 Target Address"/>
    <x:tableColumn id="5" name="5 Purpose"/>
    <x:tableColumn id="6" name="6 Scope"/>
    <x:tableColumn id="7" name="7 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_HelperA_BitTypes" displayName="tbl_HelperA_BitTypes" ref="A6:K18" headerRowCount="1">
  <x:autoFilter ref="A6:K18"/>
  <x:tableColumns count="11">
    <x:tableColumn id="1" name="1 Type Code"/>
    <x:tableColumn id="2" name="2 Bit Type"/>
    <x:tableColumn id="3" name="3 Bit Role"/>
    <x:tableColumn id="4" name="4 Color Name"/>
    <x:tableColumn id="5" name="5 Color Value"/>
    <x:tableColumn id="6" name="6 0 Meaning"/>
    <x:tableColumn id="7" name="7 1 Meaning"/>
    <x:tableColumn id="8" name="8 Common Group Behavior"/>
    <x:tableColumn id="9" name="9 Description"/>
    <x:tableColumn id="10" name="10 Status"/>
    <x:tableColumn id="11" name="SWATCH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bl_HelperB_Trust" displayName="tbl_HelperB_Trust" ref="A6:K11" headerRowCount="1">
  <x:autoFilter ref="A6:K11"/>
  <x:tableColumns count="11">
    <x:tableColumn id="1" name="1 Trust Code"/>
    <x:tableColumn id="2" name="2 Trust Name"/>
    <x:tableColumn id="3" name="3 Trust Color"/>
    <x:tableColumn id="4" name="4 Trust Behavior"/>
    <x:tableColumn id="5" name="5 Reader Handling"/>
    <x:tableColumn id="6" name="6 Base Trust"/>
    <x:tableColumn id="7" name="7 Trust Algorithm"/>
    <x:tableColumn id="8" name="8 Condition Rule"/>
    <x:tableColumn id="9" name="9 Linked Inputs / Variables"/>
    <x:tableColumn id="10" name="10 Notes"/>
    <x:tableColumn id="11" name="SWATCH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bl_DemoA_Registry" displayName="tbl_DemoA_Registry" ref="A6:G13" headerRowCount="1">
  <x:autoFilter ref="A6:G13"/>
  <x:tableColumns count="7">
    <x:tableColumn id="1" name="1 Demo ID"/>
    <x:tableColumn id="2" name="2 Demo"/>
    <x:tableColumn id="3" name="3 Purpose"/>
    <x:tableColumn id="4" name="4 Demonstrates"/>
    <x:tableColumn id="5" name="5 Sheet Location"/>
    <x:tableColumn id="6" name="6 Supporting Tables"/>
    <x:tableColumn id="7" name="7 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bl_Template32_Metadata" displayName="tbl_Template32_Metadata" ref="A6:H7" headerRowCount="1">
  <x:autoFilter ref="A6:G7"/>
  <x:tableColumns count="7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bl_Template32_BitGroups" displayName="tbl_Template32_BitGroups" ref="A32:U64" headerRowCount="1">
  <x:autoFilter ref="A32:O64"/>
  <x:tableColumns count="15">
    <x:tableColumn id="1" name="1 BitGroup ID"/>
    <x:tableColumn id="2" name="2 BitGroup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Allowable Range / States"/>
    <x:tableColumn id="10" name="10 Decode Formula"/>
    <x:tableColumn id="11" name="11 Trust Algorithm"/>
    <x:tableColumn id="12" name="12 Conditional Rule"/>
    <x:tableColumn id="13" name="13 Linked Inputs / Variables"/>
    <x:tableColumn id="14" name="14 Notes"/>
    <x:tableColumn id="15" name="15 Statu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bl_Template32_Bits" displayName="tbl_Template32_Bits" ref="A69:K101" headerRowCount="1">
  <x:autoFilter ref="A69:K101"/>
  <x:tableColumns count="11">
    <x:tableColumn id="1" name="1 Bit Position"/>
    <x:tableColumn id="2" name="2 BitGroup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bl_Template32_Reader" displayName="tbl_Template32_Reader" ref="A106:M138" headerRowCount="1">
  <x:autoFilter ref="A106:H138"/>
  <x:tableColumns count="8">
    <x:tableColumn id="1" name="1 BitGroup ID"/>
    <x:tableColumn id="2" name="2 Binary State"/>
    <x:tableColumn id="3" name="3 Decoded Value"/>
    <x:tableColumn id="4" name="4 State Validity"/>
    <x:tableColumn id="5" name="5 Trust Class"/>
    <x:tableColumn id="6" name="6 Resolved Trust"/>
    <x:tableColumn id="7" name="7 Active Condition"/>
    <x:tableColumn id="8" name="8 Read Result / Note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bl_Template64_Metadata" displayName="tbl_Template64_Metadata" ref="A6:H7" headerRowCount="1">
  <x:autoFilter ref="A6:G7"/>
  <x:tableColumns count="7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bl_Template64_BitGroups" displayName="tbl_Template64_BitGroups" ref="A46:U110" headerRowCount="1">
  <x:autoFilter ref="A46:O110"/>
  <x:tableColumns count="15">
    <x:tableColumn id="1" name="1 BitGroup ID"/>
    <x:tableColumn id="2" name="2 BitGroup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Allowable Range / States"/>
    <x:tableColumn id="10" name="10 Decode Formula"/>
    <x:tableColumn id="11" name="11 Trust Algorithm"/>
    <x:tableColumn id="12" name="12 Conditional Rule"/>
    <x:tableColumn id="13" name="13 Linked Inputs / Variables"/>
    <x:tableColumn id="14" name="14 Notes"/>
    <x:tableColumn id="15" name="15 Statu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bl_Template64_Bits" displayName="tbl_Template64_Bits" ref="A115:K179" headerRowCount="1">
  <x:autoFilter ref="A115:K179"/>
  <x:tableColumns count="11">
    <x:tableColumn id="1" name="1 Bit Position"/>
    <x:tableColumn id="2" name="2 BitGroup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bl_Template64_Reader" displayName="tbl_Template64_Reader" ref="A184:M248" headerRowCount="1">
  <x:autoFilter ref="A184:H248"/>
  <x:tableColumns count="8">
    <x:tableColumn id="1" name="1 BitGroup ID"/>
    <x:tableColumn id="2" name="2 Binary State"/>
    <x:tableColumn id="3" name="3 Decoded Value"/>
    <x:tableColumn id="4" name="4 State Validity"/>
    <x:tableColumn id="5" name="5 Trust Class"/>
    <x:tableColumn id="6" name="6 Resolved Trust"/>
    <x:tableColumn id="7" name="7 Active Condition"/>
    <x:tableColumn id="8" name="8 Read Result / Notes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bl_Template96_Metadata" displayName="tbl_Template96_Metadata" ref="A6:H7" headerRowCount="1">
  <x:autoFilter ref="A6:G7"/>
  <x:tableColumns count="7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bl_Template96_BitGroups" displayName="tbl_Template96_BitGroups" ref="A60:U156" headerRowCount="1">
  <x:autoFilter ref="A60:O156"/>
  <x:tableColumns count="15">
    <x:tableColumn id="1" name="1 BitGroup ID"/>
    <x:tableColumn id="2" name="2 BitGroup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Allowable Range / States"/>
    <x:tableColumn id="10" name="10 Decode Formula"/>
    <x:tableColumn id="11" name="11 Trust Algorithm"/>
    <x:tableColumn id="12" name="12 Conditional Rule"/>
    <x:tableColumn id="13" name="13 Linked Inputs / Variables"/>
    <x:tableColumn id="14" name="14 Notes"/>
    <x:tableColumn id="15" name="15 Status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bl_Template96_Bits" displayName="tbl_Template96_Bits" ref="A161:K257" headerRowCount="1">
  <x:autoFilter ref="A161:K257"/>
  <x:tableColumns count="11">
    <x:tableColumn id="1" name="1 Bit Position"/>
    <x:tableColumn id="2" name="2 BitGroup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bl_Template96_Reader" displayName="tbl_Template96_Reader" ref="A262:M358" headerRowCount="1">
  <x:autoFilter ref="A262:H358"/>
  <x:tableColumns count="8">
    <x:tableColumn id="1" name="1 BitGroup ID"/>
    <x:tableColumn id="2" name="2 Binary State"/>
    <x:tableColumn id="3" name="3 Decoded Value"/>
    <x:tableColumn id="4" name="4 State Validity"/>
    <x:tableColumn id="5" name="5 Trust Class"/>
    <x:tableColumn id="6" name="6 Resolved Trust"/>
    <x:tableColumn id="7" name="7 Active Condition"/>
    <x:tableColumn id="8" name="8 Read Result / Notes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bl_Template128_Metadata" displayName="tbl_Template128_Metadata" ref="A6:H7" headerRowCount="1">
  <x:autoFilter ref="A6:G7"/>
  <x:tableColumns count="7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bl_Template128_BitGroups" displayName="tbl_Template128_BitGroups" ref="A74:U202" headerRowCount="1">
  <x:autoFilter ref="A74:O202"/>
  <x:tableColumns count="15">
    <x:tableColumn id="1" name="1 BitGroup ID"/>
    <x:tableColumn id="2" name="2 BitGroup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Allowable Range / States"/>
    <x:tableColumn id="10" name="10 Decode Formula"/>
    <x:tableColumn id="11" name="11 Trust Algorithm"/>
    <x:tableColumn id="12" name="12 Conditional Rule"/>
    <x:tableColumn id="13" name="13 Linked Inputs / Variables"/>
    <x:tableColumn id="14" name="14 Notes"/>
    <x:tableColumn id="15" name="15 Status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tbl_Template128_Bits" displayName="tbl_Template128_Bits" ref="A207:K335" headerRowCount="1">
  <x:autoFilter ref="A207:K335"/>
  <x:tableColumns count="11">
    <x:tableColumn id="1" name="1 Bit Position"/>
    <x:tableColumn id="2" name="2 BitGroup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tbl_Template128_Reader" displayName="tbl_Template128_Reader" ref="A340:M468" headerRowCount="1">
  <x:autoFilter ref="A340:H468"/>
  <x:tableColumns count="8">
    <x:tableColumn id="1" name="1 BitGroup ID"/>
    <x:tableColumn id="2" name="2 Binary State"/>
    <x:tableColumn id="3" name="3 Decoded Value"/>
    <x:tableColumn id="4" name="4 State Validity"/>
    <x:tableColumn id="5" name="5 Trust Class"/>
    <x:tableColumn id="6" name="6 Resolved Trust"/>
    <x:tableColumn id="7" name="7 Active Condition"/>
    <x:tableColumn id="8" name="8 Read Result / Notes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tbl_TIME128_Metadata" displayName="tbl_TIME128_Metadata" ref="A6:H7" headerRowCount="1">
  <x:autoFilter ref="A6:G7"/>
  <x:tableColumns count="7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tbl_TIME128_BitGroups" displayName="tbl_TIME128_BitGroups" ref="A74:U202" headerRowCount="1">
  <x:autoFilter ref="A74:O202"/>
  <x:tableColumns count="15">
    <x:tableColumn id="1" name="1 BitGroup ID"/>
    <x:tableColumn id="2" name="2 BitGroup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Allowable Range / States"/>
    <x:tableColumn id="10" name="10 Decode Formula"/>
    <x:tableColumn id="11" name="11 Trust Algorithm"/>
    <x:tableColumn id="12" name="12 Conditional Rule"/>
    <x:tableColumn id="13" name="13 Linked Inputs / Variables"/>
    <x:tableColumn id="14" name="14 Notes"/>
    <x:tableColumn id="15" name="15 Status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tbl_TIME128_Bits" displayName="tbl_TIME128_Bits" ref="A207:K335" headerRowCount="1">
  <x:autoFilter ref="A207:K335"/>
  <x:tableColumns count="11">
    <x:tableColumn id="1" name="1 Bit Position"/>
    <x:tableColumn id="2" name="2 BitGroup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5" name="tbl_TIME128_Reader" displayName="tbl_TIME128_Reader" ref="A340:M468" headerRowCount="1">
  <x:autoFilter ref="A340:H468"/>
  <x:tableColumns count="8">
    <x:tableColumn id="1" name="1 BitGroup ID"/>
    <x:tableColumn id="2" name="2 Binary State"/>
    <x:tableColumn id="3" name="3 Decoded Value"/>
    <x:tableColumn id="4" name="4 State Validity"/>
    <x:tableColumn id="5" name="5 Trust Class"/>
    <x:tableColumn id="6" name="6 Resolved Trust"/>
    <x:tableColumn id="7" name="7 Active Condition"/>
    <x:tableColumn id="8" name="8 Read Result / Notes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26" name="tbl_MUSIC128_Metadata" displayName="tbl_MUSIC128_Metadata" ref="A6:H7" headerRowCount="1">
  <x:autoFilter ref="A6:H7"/>
  <x:tableColumns count="8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  <x:tableColumn id="8" name="8 Word Serialization Contract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27" name="tbl_MUSIC128_BitGroups" displayName="tbl_MUSIC128_BitGroups" ref="A74:U202" headerRowCount="1">
  <x:autoFilter ref="A74:U202"/>
  <x:tableColumns count="21">
    <x:tableColumn id="1" name="1 Placement ID"/>
    <x:tableColumn id="2" name="2 Placement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Semantic Allowable Range / States"/>
    <x:tableColumn id="10" name="10 Decode Formula"/>
    <x:tableColumn id="11" name="11 Trust Algorithm"/>
    <x:tableColumn id="12" name="12 Conditional Rule"/>
    <x:tableColumn id="13" name="13 Governing / Decode Inputs"/>
    <x:tableColumn id="14" name="14 Notes"/>
    <x:tableColumn id="15" name="15 Status"/>
    <x:tableColumn id="16" name="16 Registered BitGroup"/>
    <x:tableColumn id="17" name="17 Semantic Key"/>
    <x:tableColumn id="18" name="18 Semantic Role"/>
    <x:tableColumn id="19" name="19 Serialization Orientation"/>
    <x:tableColumn id="20" name="20 Reader Code Set"/>
    <x:tableColumn id="21" name="21 Semantic Math Class"/>
  </x:tableColumns>
  <x:tableStyleInfo name="TableStyleMedium2" showFirstColumn="0" showLastColumn="0" showRowStripes="1" showColumnStripes="0"/>
</x:table>
</file>

<file path=xl/tables/table28.xml><?xml version="1.0" encoding="utf-8"?>
<x:table xmlns:x="http://schemas.openxmlformats.org/spreadsheetml/2006/main" id="28" name="tbl_MUSIC128_Bits" displayName="tbl_MUSIC128_Bits" ref="A207:K335" headerRowCount="1">
  <x:autoFilter ref="A207:K335"/>
  <x:tableColumns count="11">
    <x:tableColumn id="1" name="1 Bit Position"/>
    <x:tableColumn id="2" name="2 Placement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29.xml><?xml version="1.0" encoding="utf-8"?>
<x:table xmlns:x="http://schemas.openxmlformats.org/spreadsheetml/2006/main" id="29" name="tbl_MUSIC128_Reader" displayName="tbl_MUSIC128_Reader" ref="A340:M468" headerRowCount="1">
  <x:autoFilter ref="A340:M468"/>
  <x:tableColumns count="13">
    <x:tableColumn id="1" name="1 Placement ID"/>
    <x:tableColumn id="2" name="2 Binary State"/>
    <x:tableColumn id="3" name="3 Decoded Value"/>
    <x:tableColumn id="4" name="4 Raw Validity"/>
    <x:tableColumn id="5" name="5 Trust Class"/>
    <x:tableColumn id="6" name="6 Resolved Trust"/>
    <x:tableColumn id="7" name="7 Governing Condition / Inputs"/>
    <x:tableColumn id="8" name="8 Applicability"/>
    <x:tableColumn id="9" name="9 Semantic Validity"/>
    <x:tableColumn id="10" name="10 Semantic Value"/>
    <x:tableColumn id="11" name="11 Reader Code"/>
    <x:tableColumn id="12" name="12 Reader Output"/>
    <x:tableColumn id="13" name="13 Notes"/>
  </x:tableColumns>
  <x:tableStyleInfo name="TableStyleMedium2" showFirstColumn="0" showLastColumn="0" showRowStripes="1" showColumnStripes="0"/>
</x:table>
</file>

<file path=xl/tables/table30.xml><?xml version="1.0" encoding="utf-8"?>
<x:table xmlns:x="http://schemas.openxmlformats.org/spreadsheetml/2006/main" id="30" name="tbl_FOOD128_Metadata" displayName="tbl_FOOD128_Metadata" ref="A6:H7" headerRowCount="1">
  <x:autoFilter ref="A6:H7"/>
  <x:tableColumns count="8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  <x:tableColumn id="8" name="8 Word Serialization Contract"/>
  </x:tableColumns>
  <x:tableStyleInfo name="TableStyleMedium2" showFirstColumn="0" showLastColumn="0" showRowStripes="1" showColumnStripes="0"/>
</x:table>
</file>

<file path=xl/tables/table31.xml><?xml version="1.0" encoding="utf-8"?>
<x:table xmlns:x="http://schemas.openxmlformats.org/spreadsheetml/2006/main" id="31" name="tbl_FOOD128_BitGroups" displayName="tbl_FOOD128_BitGroups" ref="A74:U202" headerRowCount="1">
  <x:autoFilter ref="A74:U202"/>
  <x:tableColumns count="21">
    <x:tableColumn id="1" name="1 Placement ID"/>
    <x:tableColumn id="2" name="2 Placement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Semantic Allowable Range / States"/>
    <x:tableColumn id="10" name="10 Decode Formula"/>
    <x:tableColumn id="11" name="11 Trust Algorithm"/>
    <x:tableColumn id="12" name="12 Conditional Rule"/>
    <x:tableColumn id="13" name="13 Governing / Decode Inputs"/>
    <x:tableColumn id="14" name="14 Notes"/>
    <x:tableColumn id="15" name="15 Status"/>
    <x:tableColumn id="16" name="16 Registered BitGroup"/>
    <x:tableColumn id="17" name="17 Semantic Key"/>
    <x:tableColumn id="18" name="18 Semantic Role"/>
    <x:tableColumn id="19" name="19 Serialization Orientation"/>
    <x:tableColumn id="20" name="20 Reader Code Set"/>
    <x:tableColumn id="21" name="21 Semantic Math Class"/>
  </x:tableColumns>
  <x:tableStyleInfo name="TableStyleMedium2" showFirstColumn="0" showLastColumn="0" showRowStripes="1" showColumnStripes="0"/>
</x:table>
</file>

<file path=xl/tables/table32.xml><?xml version="1.0" encoding="utf-8"?>
<x:table xmlns:x="http://schemas.openxmlformats.org/spreadsheetml/2006/main" id="32" name="tbl_FOOD128_Bits" displayName="tbl_FOOD128_Bits" ref="A207:K335" headerRowCount="1">
  <x:autoFilter ref="A207:K335"/>
  <x:tableColumns count="11">
    <x:tableColumn id="1" name="1 Bit Position"/>
    <x:tableColumn id="2" name="2 Placement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33.xml><?xml version="1.0" encoding="utf-8"?>
<x:table xmlns:x="http://schemas.openxmlformats.org/spreadsheetml/2006/main" id="33" name="tbl_FOOD128_Reader" displayName="tbl_FOOD128_Reader" ref="A340:M468" headerRowCount="1">
  <x:autoFilter ref="A340:M468"/>
  <x:tableColumns count="13">
    <x:tableColumn id="1" name="1 Placement ID"/>
    <x:tableColumn id="2" name="2 Binary State"/>
    <x:tableColumn id="3" name="3 Decoded Value"/>
    <x:tableColumn id="4" name="4 Raw Validity"/>
    <x:tableColumn id="5" name="5 Trust Class"/>
    <x:tableColumn id="6" name="6 Resolved Trust"/>
    <x:tableColumn id="7" name="7 Governing Condition / Inputs"/>
    <x:tableColumn id="8" name="8 Applicability"/>
    <x:tableColumn id="9" name="9 Semantic Validity"/>
    <x:tableColumn id="10" name="10 Semantic Value"/>
    <x:tableColumn id="11" name="11 Reader Code"/>
    <x:tableColumn id="12" name="12 Reader Output"/>
    <x:tableColumn id="13" name="13 Notes"/>
  </x:tableColumns>
  <x:tableStyleInfo name="TableStyleMedium2" showFirstColumn="0" showLastColumn="0" showRowStripes="1" showColumnStripes="0"/>
</x:table>
</file>

<file path=xl/tables/table34.xml><?xml version="1.0" encoding="utf-8"?>
<x:table xmlns:x="http://schemas.openxmlformats.org/spreadsheetml/2006/main" id="34" name="tbl_COOKING128_Metadata" displayName="tbl_COOKING128_Metadata" ref="A6:H7" headerRowCount="1" totalsRowCount="0" totalsRowShown="0">
  <x:tableColumns count="8">
    <x:tableColumn id="1" name="1 SK"/>
    <x:tableColumn id="2" name="2 Width"/>
    <x:tableColumn id="3" name="3 Version"/>
    <x:tableColumn id="4" name="4 SK Type"/>
    <x:tableColumn id="5" name="5 Definition"/>
    <x:tableColumn id="6" name="6 Status"/>
    <x:tableColumn id="7" name="7 Notes"/>
    <x:tableColumn id="8" name="8 Word Serialization Contract"/>
  </x:tableColumns>
  <x:tableStyleInfo name="TableStyleMedium2" showFirstColumn="0" showLastColumn="0" showRowStripes="1" showColumnStripes="0"/>
</x:table>
</file>

<file path=xl/tables/table35.xml><?xml version="1.0" encoding="utf-8"?>
<x:table xmlns:x="http://schemas.openxmlformats.org/spreadsheetml/2006/main" id="35" name="tbl_COOKING128_BitGroups" displayName="tbl_COOKING128_BitGroups" ref="A74:U202" headerRowCount="1" totalsRowCount="0" totalsRowShown="0">
  <x:tableColumns count="21">
    <x:tableColumn id="1" name="1 Placement ID"/>
    <x:tableColumn id="2" name="2 Placement Name"/>
    <x:tableColumn id="3" name="3 Start Bit"/>
    <x:tableColumn id="4" name="4 End Bit"/>
    <x:tableColumn id="5" name="5 Width"/>
    <x:tableColumn id="6" name="6 Trust Code"/>
    <x:tableColumn id="7" name="7 Base Trust"/>
    <x:tableColumn id="8" name="8 Semantic Definition"/>
    <x:tableColumn id="9" name="9 Semantic Allowable Range / States"/>
    <x:tableColumn id="10" name="10 Decode Formula"/>
    <x:tableColumn id="11" name="11 Trust Algorithm"/>
    <x:tableColumn id="12" name="12 Conditional Rule"/>
    <x:tableColumn id="13" name="13 Governing / Decode Inputs"/>
    <x:tableColumn id="14" name="14 Notes"/>
    <x:tableColumn id="15" name="15 Status"/>
    <x:tableColumn id="16" name="16 Registered BitGroup"/>
    <x:tableColumn id="17" name="17 Semantic Key"/>
    <x:tableColumn id="18" name="18 Semantic Role"/>
    <x:tableColumn id="19" name="19 Serialization Orientation"/>
    <x:tableColumn id="20" name="20 Reader Code Set"/>
    <x:tableColumn id="21" name="21 Semantic Math Class"/>
  </x:tableColumns>
  <x:tableStyleInfo name="TableStyleMedium2" showFirstColumn="0" showLastColumn="0" showRowStripes="1" showColumnStripes="0"/>
</x:table>
</file>

<file path=xl/tables/table36.xml><?xml version="1.0" encoding="utf-8"?>
<x:table xmlns:x="http://schemas.openxmlformats.org/spreadsheetml/2006/main" id="36" name="tbl_COOKING128_Bits" displayName="tbl_COOKING128_Bits" ref="A207:K335" headerRowCount="1" totalsRowCount="0" totalsRowShown="0">
  <x:tableColumns count="11">
    <x:tableColumn id="1" name="1 Bit Position"/>
    <x:tableColumn id="2" name="2 Placement ID"/>
    <x:tableColumn id="3" name="3 Registered Bit Identity"/>
    <x:tableColumn id="4" name="4 Type Code"/>
    <x:tableColumn id="5" name="5 Semantic Placement"/>
    <x:tableColumn id="6" name="6 Parameter / Weight"/>
    <x:tableColumn id="7" name="7 0 Meaning"/>
    <x:tableColumn id="8" name="8 1 Meaning"/>
    <x:tableColumn id="9" name="9 Registry Action"/>
    <x:tableColumn id="10" name="10 Notes"/>
    <x:tableColumn id="11" name="11 Status"/>
  </x:tableColumns>
  <x:tableStyleInfo name="TableStyleMedium2" showFirstColumn="0" showLastColumn="0" showRowStripes="1" showColumnStripes="0"/>
</x:table>
</file>

<file path=xl/tables/table37.xml><?xml version="1.0" encoding="utf-8"?>
<x:table xmlns:x="http://schemas.openxmlformats.org/spreadsheetml/2006/main" id="37" name="tbl_COOKING128_Reader" displayName="tbl_COOKING128_Reader" ref="A340:M468" headerRowCount="1" totalsRowCount="0" totalsRowShown="0">
  <x:tableColumns count="13">
    <x:tableColumn id="1" name="1 Placement ID"/>
    <x:tableColumn id="2" name="2 Binary State"/>
    <x:tableColumn id="3" name="3 Decoded Value"/>
    <x:tableColumn id="4" name="4 Raw Validity"/>
    <x:tableColumn id="5" name="5 Trust Class"/>
    <x:tableColumn id="6" name="6 Resolved Trust"/>
    <x:tableColumn id="7" name="7 Governing Condition / Inputs"/>
    <x:tableColumn id="8" name="8 Applicability"/>
    <x:tableColumn id="9" name="9 Semantic Validity"/>
    <x:tableColumn id="10" name="10 Semantic Value"/>
    <x:tableColumn id="11" name="11 Reader Code"/>
    <x:tableColumn id="12" name="12 Reader Output"/>
    <x:tableColumn id="13" name="13 Notes"/>
  </x:tableColumns>
  <x:tableStyleInfo name="TableStyleMedium2" showFirstColumn="0" showLastColumn="0" showRowStripes="1" showColumnStripes="0"/>
</x:table>
</file>

<file path=xl/tables/table38.xml><?xml version="1.0" encoding="utf-8"?>
<x:table xmlns:x="http://schemas.openxmlformats.org/spreadsheetml/2006/main" id="38" name="tbl_COOKING128_Regions" displayName="tbl_COOKING128_Regions" ref="A484:D492" headerRowCount="1" totalsRowCount="0" totalsRowShown="0">
  <x:tableColumns count="4">
    <x:tableColumn id="1" name="Group"/>
    <x:tableColumn id="2" name="Bits"/>
    <x:tableColumn id="3" name="Name"/>
    <x:tableColumn id="4" name="Purpose"/>
  </x:tableColumns>
  <x:tableStyleInfo name="TableStyleMedium2" showFirstColumn="0" showLastColumn="0" showRowStripes="1" showColumnStripes="0"/>
</x:table>
</file>

<file path=xl/tables/table39.xml><?xml version="1.0" encoding="utf-8"?>
<x:table xmlns:x="http://schemas.openxmlformats.org/spreadsheetml/2006/main" id="39" name="tbl_COOKING128_Edges" displayName="tbl_COOKING128_Edges" ref="A495:F527" headerRowCount="1" totalsRowCount="0" totalsRowShown="0">
  <x:tableColumns count="6">
    <x:tableColumn id="1" name="Edge ID"/>
    <x:tableColumn id="2" name="Source"/>
    <x:tableColumn id="3" name="Target"/>
    <x:tableColumn id="4" name="Type"/>
    <x:tableColumn id="5" name="Meaning"/>
    <x:tableColumn id="6" name="Key rule"/>
  </x:tableColumns>
  <x:tableStyleInfo name="TableStyleMedium2" showFirstColumn="0" showLastColumn="0" showRowStripes="1" showColumnStripes="0"/>
</x:table>
</file>

<file path=xl/tables/table40.xml><?xml version="1.0" encoding="utf-8"?>
<x:table xmlns:x="http://schemas.openxmlformats.org/spreadsheetml/2006/main" id="40" name="tbl_COOKING128_Operators" displayName="tbl_COOKING128_Operators" ref="A530:H537" headerRowCount="1" totalsRowCount="0" totalsRowShown="0">
  <x:tableColumns count="8">
    <x:tableColumn id="1" name="Operator"/>
    <x:tableColumn id="2" name="Target"/>
    <x:tableColumn id="3" name="Read"/>
    <x:tableColumn id="4" name="Write"/>
    <x:tableColumn id="5" name="Parameters"/>
    <x:tableColumn id="6" name="Transform"/>
    <x:tableColumn id="7" name="Preconditions"/>
    <x:tableColumn id="8" name="Effect"/>
  </x:tableColumns>
  <x:tableStyleInfo name="TableStyleMedium2" showFirstColumn="0" showLastColumn="0" showRowStripes="1" showColumnStripes="0"/>
</x:table>
</file>

<file path=xl/tables/table41.xml><?xml version="1.0" encoding="utf-8"?>
<x:table xmlns:x="http://schemas.openxmlformats.org/spreadsheetml/2006/main" id="41" name="tbl_COOKING128_Constraints" displayName="tbl_COOKING128_Constraints" ref="A540:B551" headerRowCount="1" totalsRowCount="0" totalsRowShown="0">
  <x:tableColumns count="2">
    <x:tableColumn id="1" name="Constraint"/>
    <x:tableColumn id="2" name="Contract"/>
  </x:tableColumns>
  <x:tableStyleInfo name="TableStyleMedium2" showFirstColumn="0" showLastColumn="0" showRowStripes="1" showColumnStripes="0"/>
</x:table>
</file>

<file path=xl/tables/table42.xml><?xml version="1.0" encoding="utf-8"?>
<x:table xmlns:x="http://schemas.openxmlformats.org/spreadsheetml/2006/main" id="42" name="tbl_COOKING128_Checks" displayName="tbl_COOKING128_Checks" ref="A554:B561" headerRowCount="1" totalsRowCount="0" totalsRowShown="0">
  <x:tableColumns count="2">
    <x:tableColumn id="1" name="Check"/>
    <x:tableColumn id="2" name="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50c221c2ad724e0e" /><Relationship Type="http://schemas.openxmlformats.org/officeDocument/2006/relationships/vmlDrawing" Target="/xl/drawings/vmldrawing.vml" Id="Ra4fec68025874fab" /><Relationship Type="http://schemas.openxmlformats.org/officeDocument/2006/relationships/table" Target="/xl/tables/table1.xml" Id="Rc82005fefe2e4a4d" /><Relationship Type="http://schemas.openxmlformats.org/officeDocument/2006/relationships/table" Target="/xl/tables/table2.xml" Id="R44a0aa3ecdad47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8f0d89359c348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f74cb478e86417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e8ff29c715a0467a" /><Relationship Type="http://schemas.openxmlformats.org/officeDocument/2006/relationships/table" Target="/xl/tables/table5.xml" Id="R5e7ac2d6e1db4a2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78e7cbc559f142b6" /><Relationship Type="http://schemas.openxmlformats.org/officeDocument/2006/relationships/table" Target="/xl/tables/table7.xml" Id="R507040d266ec4548" /><Relationship Type="http://schemas.openxmlformats.org/officeDocument/2006/relationships/table" Target="/xl/tables/table8.xml" Id="R2f654a754dfd4fd6" /><Relationship Type="http://schemas.openxmlformats.org/officeDocument/2006/relationships/table" Target="/xl/tables/table9.xml" Id="Rcd4cf6940ff046e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10.xml" Id="R6fc2656ed50c4d1e" /><Relationship Type="http://schemas.openxmlformats.org/officeDocument/2006/relationships/table" Target="/xl/tables/table11.xml" Id="R96df89423fc74778" /><Relationship Type="http://schemas.openxmlformats.org/officeDocument/2006/relationships/table" Target="/xl/tables/table12.xml" Id="Rc1b4bdf85dbb4671" /><Relationship Type="http://schemas.openxmlformats.org/officeDocument/2006/relationships/table" Target="/xl/tables/table13.xml" Id="R457fcc96fa8b4c6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14.xml" Id="R73f0d3a47f2c45ba" /><Relationship Type="http://schemas.openxmlformats.org/officeDocument/2006/relationships/table" Target="/xl/tables/table15.xml" Id="R1ff4034a0d3d49b0" /><Relationship Type="http://schemas.openxmlformats.org/officeDocument/2006/relationships/table" Target="/xl/tables/table16.xml" Id="R36a65362577c4390" /><Relationship Type="http://schemas.openxmlformats.org/officeDocument/2006/relationships/table" Target="/xl/tables/table17.xml" Id="Rf36b4f8a0d7f468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8.xml" Id="R4363489a85614385" /><Relationship Type="http://schemas.openxmlformats.org/officeDocument/2006/relationships/table" Target="/xl/tables/table19.xml" Id="Rc985ab4c7d6f4dae" /><Relationship Type="http://schemas.openxmlformats.org/officeDocument/2006/relationships/table" Target="/xl/tables/table20.xml" Id="Rae363fe055f74d9c" /><Relationship Type="http://schemas.openxmlformats.org/officeDocument/2006/relationships/table" Target="/xl/tables/table21.xml" Id="R497a689fb827423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hyperlink" Target="https://airtable.com/appiH1vP0JiSQ287Y" TargetMode="External" Id="R357d70c766074c51" /><Relationship Type="http://schemas.openxmlformats.org/officeDocument/2006/relationships/table" Target="/xl/tables/table22.xml" Id="R17f9181b1a35420d" /><Relationship Type="http://schemas.openxmlformats.org/officeDocument/2006/relationships/table" Target="/xl/tables/table23.xml" Id="Red581616ff80472b" /><Relationship Type="http://schemas.openxmlformats.org/officeDocument/2006/relationships/table" Target="/xl/tables/table24.xml" Id="R665e71abdcad4380" /><Relationship Type="http://schemas.openxmlformats.org/officeDocument/2006/relationships/table" Target="/xl/tables/table25.xml" Id="Rce2810b50027428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26.xml" Id="Rc3d50f7c36694fc3" /><Relationship Type="http://schemas.openxmlformats.org/officeDocument/2006/relationships/table" Target="/xl/tables/table27.xml" Id="Rb28be69641ee4ea0" /><Relationship Type="http://schemas.openxmlformats.org/officeDocument/2006/relationships/table" Target="/xl/tables/table28.xml" Id="R65b41eff5d714094" /><Relationship Type="http://schemas.openxmlformats.org/officeDocument/2006/relationships/table" Target="/xl/tables/table29.xml" Id="R7ad261cb2a3d4a4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30.xml" Id="R9e581ab28a4d436f" /><Relationship Type="http://schemas.openxmlformats.org/officeDocument/2006/relationships/table" Target="/xl/tables/table31.xml" Id="Ra60857b696494892" /><Relationship Type="http://schemas.openxmlformats.org/officeDocument/2006/relationships/table" Target="/xl/tables/table32.xml" Id="R2a71cb859512483f" /><Relationship Type="http://schemas.openxmlformats.org/officeDocument/2006/relationships/table" Target="/xl/tables/table33.xml" Id="Rba87d73eabc74c0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34.xml" Id="R7dc71210ddd54370" /><Relationship Type="http://schemas.openxmlformats.org/officeDocument/2006/relationships/table" Target="/xl/tables/table35.xml" Id="R6649956379dc4b0b" /><Relationship Type="http://schemas.openxmlformats.org/officeDocument/2006/relationships/table" Target="/xl/tables/table36.xml" Id="Rbb761e92b2614ad8" /><Relationship Type="http://schemas.openxmlformats.org/officeDocument/2006/relationships/table" Target="/xl/tables/table37.xml" Id="Rdb01b42fd26f4591" /><Relationship Type="http://schemas.openxmlformats.org/officeDocument/2006/relationships/table" Target="/xl/tables/table38.xml" Id="R1d85324b4aec44af" /><Relationship Type="http://schemas.openxmlformats.org/officeDocument/2006/relationships/table" Target="/xl/tables/table39.xml" Id="R938c9317013c4770" /><Relationship Type="http://schemas.openxmlformats.org/officeDocument/2006/relationships/table" Target="/xl/tables/table40.xml" Id="R35c5789eb676455f" /><Relationship Type="http://schemas.openxmlformats.org/officeDocument/2006/relationships/table" Target="/xl/tables/table41.xml" Id="Rccf9d0d21ed547f2" /><Relationship Type="http://schemas.openxmlformats.org/officeDocument/2006/relationships/table" Target="/xl/tables/table42.xml" Id="R564c1ef210724d38" /></Relationships>
</file>

<file path=xl/worksheets/sheet1.xml><?xml version="1.0" encoding="utf-8"?>
<x:worksheet xmlns:x="http://schemas.openxmlformats.org/spreadsheetml/2006/main">
  <x:sheetPr>
    <x:tabColor rgb="FF00FFFF"/>
  </x:sheetPr>
  <x:sheetViews>
    <x:sheetView showGridLines="0" workbookViewId="0">
      <x:pane ySplit="15" topLeftCell="A16" activePane="bottomLeft" state="frozen"/>
    </x:sheetView>
  </x:sheetViews>
  <x:sheetFormatPr baseColWidth="8" defaultRowHeight="14.399999618530273"/>
  <x:cols>
    <x:col min="1" max="1" width="20" style="97" customWidth="1"/>
    <x:col min="2" max="2" width="18" style="97" customWidth="1"/>
    <x:col min="3" max="3" width="12" style="97" customWidth="1"/>
    <x:col min="4" max="4" width="24" style="97" customWidth="1"/>
    <x:col min="5" max="5" width="52" style="97" customWidth="1"/>
    <x:col min="6" max="6" width="28" style="97" customWidth="1"/>
    <x:col min="7" max="7" width="16" style="97" customWidth="1"/>
    <x:col min="8" max="8" width="48" style="97" customWidth="1"/>
    <x:col min="9" max="9" width="44" style="97" customWidth="1"/>
    <x:col min="10" max="12" width="3" style="97" customWidth="1"/>
  </x:cols>
  <x:sheetData>
    <x:row r="1" s="97" customFormat="1" ht="34" customHeight="1">
      <x:c r="A1" s="101" t="inlineStr">
        <x:is>
          <x:t xml:space="preserve">⁅▪︎|▪︎⁆ ➡️ - SK INDEX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</x:row>
    <x:row r="2" s="97" customFormat="1" ht="28" customHeight="1">
      <x:c r="A2" s="96" t="inlineStr">
        <x:is>
          <x:t xml:space="preserve">➡️A routes BitWords. 🔗A registers relationships between network coordinates. The index routes; it does not become the Builder itself.</x:t>
        </x:is>
      </x:c>
    </x:row>
    <x:row r="3">
      <x:c r="A3" s="1" t="n"/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</x:row>
    <x:row r="4" s="97" customFormat="1" ht="24" customHeight="1">
      <x:c r="A4" s="99" t="inlineStr">
        <x:is>
          <x:t xml:space="preserve">WORKBOOK NAVIGATION</x:t>
        </x:is>
      </x:c>
      <x:c r="B4" s="154" t="n"/>
      <x:c r="C4" s="154" t="n"/>
      <x:c r="D4" s="154" t="n"/>
      <x:c r="E4" s="154" t="n"/>
      <x:c r="F4" s="154" t="n"/>
      <x:c r="G4" s="154" t="n"/>
      <x:c r="H4" s="154" t="n"/>
      <x:c r="I4" s="154" t="n"/>
      <x:c r="J4" s="154" t="n"/>
      <x:c r="K4" s="154" t="n"/>
      <x:c r="L4" s="154" t="n"/>
    </x:row>
    <x:row r="5">
      <x:c r="A5" s="98" t="inlineStr">
        <x:is>
          <x:t xml:space="preserve">📖 - README</x:t>
        </x:is>
      </x:c>
      <x:c r="F5" s="3" t="inlineStr">
        <x:is>
          <x:t xml:space="preserve">OPEN</x:t>
        </x:is>
      </x:c>
      <x:c r="G5" s="1" t="n"/>
      <x:c r="H5" s="1" t="n"/>
      <x:c r="I5" s="1" t="n"/>
      <x:c r="J5" s="1" t="n"/>
      <x:c r="K5" s="1" t="n"/>
      <x:c r="L5" s="1" t="n"/>
    </x:row>
    <x:row r="6">
      <x:c r="A6" s="98" t="inlineStr">
        <x:is>
          <x:t xml:space="preserve">▪︎ - BIT TYPES</x:t>
        </x:is>
      </x:c>
      <x:c r="F6" s="3" t="inlineStr">
        <x:is>
          <x:t xml:space="preserve">OPEN</x:t>
        </x:is>
      </x:c>
      <x:c r="G6" s="1" t="n"/>
      <x:c r="H6" s="1" t="n"/>
      <x:c r="I6" s="1" t="n"/>
      <x:c r="J6" s="1" t="n"/>
      <x:c r="K6" s="1" t="n"/>
      <x:c r="L6" s="1" t="n"/>
    </x:row>
    <x:row r="7">
      <x:c r="A7" s="98" t="inlineStr">
        <x:is>
          <x:t xml:space="preserve">₸ - TRUST</x:t>
        </x:is>
      </x:c>
      <x:c r="F7" s="3" t="inlineStr">
        <x:is>
          <x:t xml:space="preserve">OPEN</x:t>
        </x:is>
      </x:c>
      <x:c r="G7" s="1" t="n"/>
      <x:c r="H7" s="1" t="n"/>
      <x:c r="I7" s="1" t="n"/>
      <x:c r="J7" s="1" t="n"/>
      <x:c r="K7" s="1" t="n"/>
      <x:c r="L7" s="1" t="n"/>
    </x:row>
    <x:row r="8">
      <x:c r="A8" s="98" t="inlineStr">
        <x:is>
          <x:t xml:space="preserve">🎬 - DEMONSTRATIONS</x:t>
        </x:is>
      </x:c>
      <x:c r="F8" s="3" t="inlineStr">
        <x:is>
          <x:t xml:space="preserve">OPEN</x:t>
        </x:is>
      </x:c>
      <x:c r="G8" s="1" t="n"/>
      <x:c r="H8" s="1" t="n"/>
      <x:c r="I8" s="1" t="n"/>
      <x:c r="J8" s="1" t="n"/>
      <x:c r="K8" s="1" t="n"/>
      <x:c r="L8" s="1" t="n"/>
    </x:row>
    <x:row r="9">
      <x:c r="A9" s="98" t="inlineStr">
        <x:is>
          <x:t xml:space="preserve">⁅▪︎|▪︎⁆-32 - TEMPLATE</x:t>
        </x:is>
      </x:c>
      <x:c r="F9" s="3" t="inlineStr">
        <x:is>
          <x:t xml:space="preserve">OPEN</x:t>
        </x:is>
      </x:c>
      <x:c r="G9" s="1" t="n"/>
      <x:c r="H9" s="1" t="n"/>
      <x:c r="I9" s="1" t="n"/>
      <x:c r="J9" s="1" t="n"/>
      <x:c r="K9" s="1" t="n"/>
      <x:c r="L9" s="1" t="n"/>
    </x:row>
    <x:row r="10">
      <x:c r="A10" s="98" t="inlineStr">
        <x:is>
          <x:t xml:space="preserve">⁅▪︎|▪︎⁆-64 - TEMPLATE</x:t>
        </x:is>
      </x:c>
      <x:c r="F10" s="3" t="inlineStr">
        <x:is>
          <x:t xml:space="preserve">OPEN</x:t>
        </x:is>
      </x:c>
      <x:c r="G10" s="1" t="n"/>
      <x:c r="H10" s="1" t="n"/>
      <x:c r="I10" s="1" t="n"/>
      <x:c r="J10" s="1" t="n"/>
      <x:c r="K10" s="1" t="n"/>
      <x:c r="L10" s="1" t="n"/>
    </x:row>
    <x:row r="11">
      <x:c r="A11" s="98" t="inlineStr">
        <x:is>
          <x:t xml:space="preserve">⁅▪︎|▪︎⁆-96 - TEMPLATE</x:t>
        </x:is>
      </x:c>
      <x:c r="F11" s="3" t="inlineStr">
        <x:is>
          <x:t xml:space="preserve">OPEN</x:t>
        </x:is>
      </x:c>
      <x:c r="G11" s="1" t="n"/>
      <x:c r="H11" s="1" t="n"/>
      <x:c r="I11" s="1" t="n"/>
      <x:c r="J11" s="1" t="n"/>
      <x:c r="K11" s="1" t="n"/>
      <x:c r="L11" s="1" t="n"/>
    </x:row>
    <x:row r="12">
      <x:c r="A12" s="98" t="inlineStr">
        <x:is>
          <x:t xml:space="preserve">⁅▪︎|▪︎⁆-128 - TEMPLATE</x:t>
        </x:is>
      </x:c>
      <x:c r="F12" s="3" t="inlineStr">
        <x:is>
          <x:t xml:space="preserve">OPEN</x:t>
        </x:is>
      </x:c>
      <x:c r="G12" s="1" t="n"/>
      <x:c r="H12" s="1" t="n"/>
      <x:c r="I12" s="1" t="n"/>
      <x:c r="J12" s="1" t="n"/>
      <x:c r="K12" s="1" t="n"/>
      <x:c r="L12" s="1" t="n"/>
    </x:row>
    <x:row r="13" s="97" customFormat="1" ht="15.600000381469727" customHeight="1">
      <x:c r="A13" s="98" t="inlineStr">
        <x:is>
          <x:t xml:space="preserve">TIME-128</x:t>
        </x:is>
      </x:c>
      <x:c r="F13" s="81" t="inlineStr">
        <x:is>
          <x:t xml:space="preserve">OPEN</x:t>
        </x:is>
      </x:c>
      <x:c r="G13" s="1" t="n"/>
      <x:c r="H13" s="1" t="n"/>
      <x:c r="I13" s="1" t="n"/>
      <x:c r="J13" s="1" t="n"/>
      <x:c r="K13" s="1" t="n"/>
      <x:c r="L13" s="1" t="n"/>
    </x:row>
    <x:row r="14" s="97" customFormat="1" ht="15.600000381469727" customHeight="1">
      <x:c r="A14" s="98" t="inlineStr">
        <x:is>
          <x:t xml:space="preserve">📖 CODE - READER CODES</x:t>
        </x:is>
      </x:c>
      <x:c r="B14" s="1" t="n"/>
      <x:c r="C14" s="1" t="n"/>
      <x:c r="D14" s="1" t="n"/>
      <x:c r="E14" s="1" t="n"/>
      <x:c r="F14" s="81" t="inlineStr">
        <x:is>
          <x:t xml:space="preserve">OPEN</x:t>
        </x:is>
      </x:c>
      <x:c r="G14" s="1" t="n"/>
      <x:c r="H14" s="1" t="n"/>
      <x:c r="I14" s="153" t="inlineStr">
        <x:is>
          <x:t xml:space="preserve">Structured Reader code registry.</x:t>
        </x:is>
      </x:c>
      <x:c r="J14" s="1" t="n"/>
      <x:c r="K14" s="1" t="n"/>
      <x:c r="L14" s="1" t="n"/>
    </x:row>
    <x:row r="15" s="97" customFormat="1" ht="24" customHeight="1">
      <x:c r="A15" s="99" t="inlineStr">
        <x:is>
          <x:t xml:space="preserve">➡️A — SK INDEX</x:t>
        </x:is>
      </x:c>
      <x:c r="B15" s="154" t="n"/>
      <x:c r="C15" s="154" t="n"/>
      <x:c r="D15" s="154" t="n"/>
      <x:c r="E15" s="154" t="n"/>
      <x:c r="F15" s="154" t="n"/>
      <x:c r="G15" s="154" t="n"/>
      <x:c r="H15" s="154" t="n"/>
      <x:c r="I15" s="154" t="n"/>
      <x:c r="J15" s="154" t="n"/>
      <x:c r="K15" s="154" t="n"/>
      <x:c r="L15" s="154" t="n"/>
    </x:row>
    <x:row r="16" s="97" customFormat="1" ht="30" customHeight="1">
      <x:c r="A16" s="4" t="inlineStr">
        <x:is>
          <x:t xml:space="preserve">1 SK</x:t>
        </x:is>
      </x:c>
      <x:c r="B16" s="4" t="inlineStr">
        <x:is>
          <x:t xml:space="preserve">2 Width</x:t>
        </x:is>
      </x:c>
      <x:c r="C16" s="4" t="inlineStr">
        <x:is>
          <x:t xml:space="preserve">3 Version</x:t>
        </x:is>
      </x:c>
      <x:c r="D16" s="4" t="inlineStr">
        <x:is>
          <x:t xml:space="preserve">4 SK Type</x:t>
        </x:is>
      </x:c>
      <x:c r="E16" s="4" t="inlineStr">
        <x:is>
          <x:t xml:space="preserve">5 Sheet</x:t>
        </x:is>
      </x:c>
      <x:c r="F16" s="4" t="inlineStr">
        <x:is>
          <x:t xml:space="preserve">6 Status</x:t>
        </x:is>
      </x:c>
      <x:c r="G16" s="4" t="inlineStr">
        <x:is>
          <x:t xml:space="preserve">7 Open</x:t>
        </x:is>
      </x:c>
      <x:c r="H16" s="4" t="inlineStr">
        <x:is>
          <x:t xml:space="preserve">8 Short Definition</x:t>
        </x:is>
      </x:c>
      <x:c r="I16" s="4" t="inlineStr">
        <x:is>
          <x:t xml:space="preserve">9 Notes</x:t>
        </x:is>
      </x:c>
      <x:c r="J16" s="1" t="n"/>
      <x:c r="K16" s="1" t="n"/>
      <x:c r="L16" s="1" t="n"/>
    </x:row>
    <x:row r="17">
      <x:c r="A17" s="5" t="inlineStr">
        <x:is>
          <x:t xml:space="preserve">⁅▪︎|▪︎⁆-32</x:t>
        </x:is>
      </x:c>
      <x:c r="B17" s="5" t="n">
        <x:v>32</x:v>
      </x:c>
      <x:c r="C17" s="5" t="inlineStr">
        <x:is>
          <x:t xml:space="preserve">v0.1</x:t>
        </x:is>
      </x:c>
      <x:c r="D17" s="5" t="n"/>
      <x:c r="E17" s="5" t="inlineStr">
        <x:is>
          <x:t xml:space="preserve">⁅▪︎|▪︎⁆-32 - TEMPLATE</x:t>
        </x:is>
      </x:c>
      <x:c r="F17" s="5" t="inlineStr">
        <x:is>
          <x:t xml:space="preserve">TEMPLATE</x:t>
        </x:is>
      </x:c>
      <x:c r="G17" s="5" t="inlineStr">
        <x:is>
          <x:t xml:space="preserve">OPEN</x:t>
        </x:is>
      </x:c>
      <x:c r="H17" s="5" t="inlineStr">
        <x:is>
          <x:t xml:space="preserve">32-bit blank SK construction surface.</x:t>
        </x:is>
      </x:c>
      <x:c r="I17" s="5" t="inlineStr">
        <x:is>
          <x:t xml:space="preserve">Shell artifact; duplicate/rename only after seed workflow.</x:t>
        </x:is>
      </x:c>
      <x:c r="J17" s="1" t="n"/>
      <x:c r="K17" s="1" t="n"/>
      <x:c r="L17" s="1" t="n"/>
    </x:row>
    <x:row r="18">
      <x:c r="A18" s="5" t="inlineStr">
        <x:is>
          <x:t xml:space="preserve">⁅▪︎|▪︎⁆-64</x:t>
        </x:is>
      </x:c>
      <x:c r="B18" s="5" t="n">
        <x:v>64</x:v>
      </x:c>
      <x:c r="C18" s="5" t="inlineStr">
        <x:is>
          <x:t xml:space="preserve">v0.1</x:t>
        </x:is>
      </x:c>
      <x:c r="D18" s="5" t="n"/>
      <x:c r="E18" s="5" t="inlineStr">
        <x:is>
          <x:t xml:space="preserve">⁅▪︎|▪︎⁆-64 - TEMPLATE</x:t>
        </x:is>
      </x:c>
      <x:c r="F18" s="5" t="inlineStr">
        <x:is>
          <x:t xml:space="preserve">TEMPLATE</x:t>
        </x:is>
      </x:c>
      <x:c r="G18" s="5" t="inlineStr">
        <x:is>
          <x:t xml:space="preserve">OPEN</x:t>
        </x:is>
      </x:c>
      <x:c r="H18" s="5" t="inlineStr">
        <x:is>
          <x:t xml:space="preserve">64-bit blank SK construction surface.</x:t>
        </x:is>
      </x:c>
      <x:c r="I18" s="5" t="inlineStr">
        <x:is>
          <x:t xml:space="preserve">Shell artifact; duplicate/rename only after seed workflow.</x:t>
        </x:is>
      </x:c>
      <x:c r="J18" s="1" t="n"/>
      <x:c r="K18" s="1" t="n"/>
      <x:c r="L18" s="1" t="n"/>
    </x:row>
    <x:row r="19">
      <x:c r="A19" s="5" t="inlineStr">
        <x:is>
          <x:t xml:space="preserve">⁅▪︎|▪︎⁆-96</x:t>
        </x:is>
      </x:c>
      <x:c r="B19" s="5" t="n">
        <x:v>96</x:v>
      </x:c>
      <x:c r="C19" s="5" t="inlineStr">
        <x:is>
          <x:t xml:space="preserve">v0.1</x:t>
        </x:is>
      </x:c>
      <x:c r="D19" s="5" t="n"/>
      <x:c r="E19" s="5" t="inlineStr">
        <x:is>
          <x:t xml:space="preserve">⁅▪︎|▪︎⁆-96 - TEMPLATE</x:t>
        </x:is>
      </x:c>
      <x:c r="F19" s="5" t="inlineStr">
        <x:is>
          <x:t xml:space="preserve">TEMPLATE</x:t>
        </x:is>
      </x:c>
      <x:c r="G19" s="5" t="inlineStr">
        <x:is>
          <x:t xml:space="preserve">OPEN</x:t>
        </x:is>
      </x:c>
      <x:c r="H19" s="5" t="inlineStr">
        <x:is>
          <x:t xml:space="preserve">96-bit blank SK construction surface.</x:t>
        </x:is>
      </x:c>
      <x:c r="I19" s="5" t="inlineStr">
        <x:is>
          <x:t xml:space="preserve">Shell artifact; duplicate/rename only after seed workflow.</x:t>
        </x:is>
      </x:c>
      <x:c r="J19" s="1" t="n"/>
      <x:c r="K19" s="1" t="n"/>
      <x:c r="L19" s="1" t="n"/>
    </x:row>
    <x:row r="20">
      <x:c r="A20" s="5" t="inlineStr">
        <x:is>
          <x:t xml:space="preserve">⁅▪︎|▪︎⁆-128</x:t>
        </x:is>
      </x:c>
      <x:c r="B20" s="5" t="n">
        <x:v>128</x:v>
      </x:c>
      <x:c r="C20" s="5" t="inlineStr">
        <x:is>
          <x:t xml:space="preserve">v0.1</x:t>
        </x:is>
      </x:c>
      <x:c r="D20" s="5" t="n"/>
      <x:c r="E20" s="5" t="inlineStr">
        <x:is>
          <x:t xml:space="preserve">⁅▪︎|▪︎⁆-128 - TEMPLATE</x:t>
        </x:is>
      </x:c>
      <x:c r="F20" s="5" t="inlineStr">
        <x:is>
          <x:t xml:space="preserve">TEMPLATE</x:t>
        </x:is>
      </x:c>
      <x:c r="G20" s="5" t="inlineStr">
        <x:is>
          <x:t xml:space="preserve">OPEN</x:t>
        </x:is>
      </x:c>
      <x:c r="H20" s="5" t="inlineStr">
        <x:is>
          <x:t xml:space="preserve">128-bit blank SK construction surface.</x:t>
        </x:is>
      </x:c>
      <x:c r="I20" s="5" t="inlineStr">
        <x:is>
          <x:t xml:space="preserve">Shell artifact; duplicate/rename only after seed workflow.</x:t>
        </x:is>
      </x:c>
      <x:c r="J20" s="1" t="n"/>
      <x:c r="K20" s="1" t="n"/>
      <x:c r="L20" s="1" t="n"/>
    </x:row>
    <x:row r="21" s="97" customFormat="1" ht="35.099998474121094" customHeight="1">
      <x:c r="A21" s="5" t="inlineStr">
        <x:is>
          <x:t xml:space="preserve">TIME-128</x:t>
        </x:is>
      </x:c>
      <x:c r="B21" s="5" t="n">
        <x:v>128</x:v>
      </x:c>
      <x:c r="C21" s="5" t="inlineStr">
        <x:is>
          <x:t xml:space="preserve">v0.1</x:t>
        </x:is>
      </x:c>
      <x:c r="D21" s="5" t="inlineStr">
        <x:is>
          <x:t xml:space="preserve">Model</x:t>
        </x:is>
      </x:c>
      <x:c r="E21" s="5" t="inlineStr">
        <x:is>
          <x:t xml:space="preserve">TIME-128</x:t>
        </x:is>
      </x:c>
      <x:c r="F21" s="5" t="inlineStr">
        <x:is>
          <x:t xml:space="preserve">SEED TEST</x:t>
        </x:is>
      </x:c>
      <x:c r="G21" s="81" t="inlineStr">
        <x:is>
          <x:t xml:space="preserve">OPEN</x:t>
        </x:is>
      </x:c>
      <x:c r="H21" s="5" t="inlineStr">
        <x:is>
          <x:t xml:space="preserve">Temporal coordinate / temporal set answering WHEN.</x:t>
        </x:is>
      </x:c>
      <x:c r="I21" s="5" t="inlineStr">
        <x:is>
          <x:t xml:space="preserve">Imported from live TIME-32-64-96-128. Test fixture TIME-128-#000004. Trust ₸1/100% is a Builder seed assignment. Shell PATCH 1–5 applied.</x:t>
        </x:is>
      </x:c>
      <x:c r="J21" s="1" t="n"/>
      <x:c r="K21" s="1" t="n"/>
      <x:c r="L21" s="1" t="n"/>
    </x:row>
    <x:row r="22" s="97" customFormat="1" ht="35.099998474121094" customHeight="1">
      <x:c r="A22" s="155" t="inlineStr">
        <x:is>
          <x:t xml:space="preserve">MUSIC-128</x:t>
        </x:is>
      </x:c>
      <x:c r="B22" s="155" t="n">
        <x:v>128</x:v>
      </x:c>
      <x:c r="C22" s="155" t="inlineStr">
        <x:is>
          <x:t xml:space="preserve">v1.0</x:t>
        </x:is>
      </x:c>
      <x:c r="D22" s="155" t="inlineStr">
        <x:is>
          <x:t xml:space="preserve">Model</x:t>
        </x:is>
      </x:c>
      <x:c r="E22" s="155" t="inlineStr">
        <x:is>
          <x:t xml:space="preserve">MUSIC-128</x:t>
        </x:is>
      </x:c>
      <x:c r="F22" s="155" t="inlineStr">
        <x:is>
          <x:t xml:space="preserve">SEED TEST</x:t>
        </x:is>
      </x:c>
      <x:c r="G22" s="81" t="inlineStr">
        <x:is>
          <x:t xml:space="preserve">OPEN</x:t>
        </x:is>
      </x:c>
      <x:c r="H22" s="155" t="inlineStr">
        <x:is>
          <x:t xml:space="preserve">Bounded instrument-neutral musical event state answering what musical state occurs.</x:t>
        </x:is>
      </x:c>
      <x:c r="I22" s="155" t="inlineStr">
        <x:is>
          <x:t xml:space="preserve">Task 01 MUSIC import preserved. Task 05 general Builder PATCH 6–8 also normalizes its workbook table registration; dedicated MUSIC Task 02 inspection remains pending.</x:t>
        </x:is>
      </x:c>
      <x:c r="J22" s="1" t="n"/>
      <x:c r="K22" s="1" t="n"/>
      <x:c r="L22" s="1" t="n"/>
    </x:row>
    <x:row r="23" s="97" customFormat="1" ht="24" customHeight="1">
      <x:c r="A23" s="155" t="inlineStr">
        <x:is>
          <x:t xml:space="preserve">FOOD-128</x:t>
        </x:is>
      </x:c>
      <x:c r="B23" s="155" t="n">
        <x:v>128</x:v>
      </x:c>
      <x:c r="C23" s="155" t="inlineStr">
        <x:is>
          <x:t xml:space="preserve">v1.0</x:t>
        </x:is>
      </x:c>
      <x:c r="D23" s="155" t="inlineStr">
        <x:is>
          <x:t xml:space="preserve">Model</x:t>
        </x:is>
      </x:c>
      <x:c r="E23" s="155" t="inlineStr">
        <x:is>
          <x:t xml:space="preserve">FOOD-128</x:t>
        </x:is>
      </x:c>
      <x:c r="F23" s="155" t="inlineStr">
        <x:is>
          <x:t xml:space="preserve">PATCHED TEST</x:t>
        </x:is>
      </x:c>
      <x:c r="G23" s="81" t="inlineStr">
        <x:is>
          <x:t xml:space="preserve">OPEN</x:t>
        </x:is>
      </x:c>
      <x:c r="H23" s="155" t="inlineStr">
        <x:is>
          <x:t xml:space="preserve">Compact basis-aware food composition/profile: Nutrition44 + Flavor8 + CLASS16 + Version + Basis.</x:t>
        </x:is>
      </x:c>
      <x:c r="I23" s="155" t="inlineStr">
        <x:is>
          <x:t xml:space="preserve">Task 04 import + Task 05 inspection complete. PATCH 6–8 applied: table coverage, whole-word serialization contract, Semantic Math Class. FOOD-128 now fits without domain-specific hacks.</x:t>
        </x:is>
      </x:c>
      <x:c r="J23" s="1" t="n"/>
      <x:c r="K23" s="1" t="n"/>
      <x:c r="L23" s="1" t="n"/>
    </x:row>
    <x:row r="24" s="97" customFormat="1" ht="30" customHeight="1">
      <x:c r="A24" t="str">
        <x:v>COOKING-128</x:v>
      </x:c>
      <x:c r="B24" t="n">
        <x:v>128</x:v>
      </x:c>
      <x:c r="C24" t="str">
        <x:v>v0.1</x:v>
      </x:c>
      <x:c r="D24" t="str">
        <x:v>Model</x:v>
      </x:c>
      <x:c r="E24" t="str">
        <x:v>COOKING-128</x:v>
      </x:c>
      <x:c r="F24" t="str">
        <x:v>DRAFT TEST</x:v>
      </x:c>
      <x:c r="G24" t="str">
        <x:v>COOKING-128 tab</x:v>
      </x:c>
      <x:c r="H24" t="str">
        <x:v>128 culinary states, typed transition contracts, planned onion fixture.</x:v>
      </x:c>
      <x:c r="I24" t="str">
        <x:v>COOKING v0.1 proposed baseline. Offline registration; site import and transform runtime pending.</x:v>
      </x:c>
      <x:c r="J24"/>
      <x:c r="K24"/>
      <x:c r="L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</x:row>
    <x:row r="33" s="97" customFormat="1" ht="23.399999618530273" customHeight="1">
      <x:c r="A33"/>
      <x:c r="B33"/>
      <x:c r="C33"/>
      <x:c r="D33"/>
      <x:c r="E33"/>
      <x:c r="F33"/>
      <x:c r="G33"/>
      <x:c r="H33"/>
      <x:c r="I33"/>
      <x:c r="J33"/>
      <x:c r="K33"/>
      <x:c r="L33"/>
    </x:row>
    <x:row r="34" s="97" customFormat="1" ht="23.399999618530273" customHeight="1">
      <x:c r="A34"/>
      <x:c r="B34"/>
      <x:c r="C34"/>
      <x:c r="D34"/>
      <x:c r="E34"/>
      <x:c r="F34"/>
      <x:c r="G34"/>
      <x:c r="H34"/>
      <x:c r="I34"/>
      <x:c r="J34"/>
      <x:c r="K34"/>
      <x:c r="L34"/>
    </x:row>
    <x:row r="35" s="97" customFormat="1" ht="28" customHeight="1">
      <x:c r="A35"/>
      <x:c r="B35"/>
      <x:c r="C35"/>
      <x:c r="D35"/>
      <x:c r="E35"/>
      <x:c r="F35"/>
      <x:c r="G35"/>
      <x:c r="H35"/>
      <x:c r="I35"/>
      <x:c r="J35"/>
      <x:c r="K35"/>
      <x:c r="L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</x:row>
    <x:row r="37">
      <x:c r="A37"/>
    </x:row>
    <x:row r="38">
      <x:c r="A38" s="1" t="n"/>
      <x:c r="B38" s="1" t="n"/>
      <x:c r="C38" s="1" t="n"/>
      <x:c r="D38" s="1" t="n"/>
      <x:c r="E38" s="1" t="n"/>
      <x:c r="F38" s="1" t="n"/>
      <x:c r="G38" s="1" t="n"/>
      <x:c r="H38" s="1" t="n"/>
      <x:c r="I38" s="1" t="n"/>
      <x:c r="J38" s="1" t="n"/>
      <x:c r="K38" s="1" t="n"/>
      <x:c r="L38" s="1" t="n"/>
    </x:row>
    <x:row r="39">
      <x:c r="A39" s="1" t="inlineStr">
        <x:is>
          <x:t xml:space="preserve">🔗A — LINK REGISTRY</x:t>
        </x:is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 t="inlineStr">
        <x:is>
          <x:t xml:space="preserve">1 Link ID</x:t>
        </x:is>
      </x:c>
      <x:c r="B40" s="1" t="inlineStr">
        <x:is>
          <x:t xml:space="preserve">2 Source Address</x:t>
        </x:is>
      </x:c>
      <x:c r="C40" s="1" t="inlineStr">
        <x:is>
          <x:t xml:space="preserve">3 Relation</x:t>
        </x:is>
      </x:c>
      <x:c r="D40" s="1" t="inlineStr">
        <x:is>
          <x:t xml:space="preserve">4 Target Address</x:t>
        </x:is>
      </x:c>
      <x:c r="E40" s="1" t="inlineStr">
        <x:is>
          <x:t xml:space="preserve">5 Purpose</x:t>
        </x:is>
      </x:c>
      <x:c r="F40" s="1" t="inlineStr">
        <x:is>
          <x:t xml:space="preserve">6 Scope</x:t>
        </x:is>
      </x:c>
      <x:c r="G40" s="1" t="inlineStr">
        <x:is>
          <x:t xml:space="preserve">7 Status</x:t>
        </x:is>
      </x:c>
      <x:c r="H40" s="1"/>
      <x:c r="I40" s="1"/>
      <x:c r="J40" s="1"/>
      <x:c r="K40" s="1"/>
      <x:c r="L40" s="1"/>
    </x:row>
    <x:row r="41">
      <x:c r="A41" s="1" t="inlineStr">
        <x:is>
          <x:t xml:space="preserve">L001</x:t>
        </x:is>
      </x:c>
      <x:c r="B41" s="1" t="inlineStr">
        <x:is>
          <x:t xml:space="preserve">🛠️A|1</x:t>
        </x:is>
      </x:c>
      <x:c r="C41" s="1" t="inlineStr">
        <x:is>
          <x:t xml:space="preserve">→</x:t>
        </x:is>
      </x:c>
      <x:c r="D41" s="1" t="inlineStr">
        <x:is>
          <x:t xml:space="preserve">⁅▪︎|▪︎⁆-##|▪︎|4</x:t>
        </x:is>
      </x:c>
      <x:c r="E41" s="1" t="inlineStr">
        <x:is>
          <x:t xml:space="preserve">Supplies registered Bit Type code vocabulary.</x:t>
        </x:is>
      </x:c>
      <x:c r="F41" s="1" t="inlineStr">
        <x:is>
          <x:t xml:space="preserve">All BitWord templates</x:t>
        </x:is>
      </x:c>
      <x:c r="G41" s="1" t="inlineStr">
        <x:is>
          <x:t xml:space="preserve">ACTIVE</x:t>
        </x:is>
      </x:c>
      <x:c r="H41" s="1"/>
      <x:c r="I41" s="1"/>
      <x:c r="J41" s="1"/>
      <x:c r="K41" s="1"/>
      <x:c r="L41" s="1"/>
    </x:row>
    <x:row r="42">
      <x:c r="A42" s="1" t="inlineStr">
        <x:is>
          <x:t xml:space="preserve">L002</x:t>
        </x:is>
      </x:c>
      <x:c r="B42" s="1" t="inlineStr">
        <x:is>
          <x:t xml:space="preserve">🛠️B|1</x:t>
        </x:is>
      </x:c>
      <x:c r="C42" s="1" t="inlineStr">
        <x:is>
          <x:t xml:space="preserve">→</x:t>
        </x:is>
      </x:c>
      <x:c r="D42" s="1" t="inlineStr">
        <x:is>
          <x:t xml:space="preserve">⁅▪︎|▪︎⁆-##||▪︎▪︎||6</x:t>
        </x:is>
      </x:c>
      <x:c r="E42" s="1" t="inlineStr">
        <x:is>
          <x:t xml:space="preserve">Supplies BitGroup Trust code vocabulary.</x:t>
        </x:is>
      </x:c>
      <x:c r="F42" s="1" t="inlineStr">
        <x:is>
          <x:t xml:space="preserve">All BitWord templates</x:t>
        </x:is>
      </x:c>
      <x:c r="G42" s="1" t="inlineStr">
        <x:is>
          <x:t xml:space="preserve">ACTIVE</x:t>
        </x:is>
      </x:c>
      <x:c r="H42" s="1"/>
      <x:c r="I42" s="1"/>
      <x:c r="J42" s="1"/>
      <x:c r="K42" s="1"/>
      <x:c r="L42" s="1"/>
    </x:row>
    <x:row r="43">
      <x:c r="A43" s="1" t="inlineStr">
        <x:is>
          <x:t xml:space="preserve">L003</x:t>
        </x:is>
      </x:c>
      <x:c r="B43" s="1" t="inlineStr">
        <x:is>
          <x:t xml:space="preserve">|▪︎▪︎||1</x:t>
        </x:is>
      </x:c>
      <x:c r="C43" s="1" t="inlineStr">
        <x:is>
          <x:t xml:space="preserve">↔</x:t>
        </x:is>
      </x:c>
      <x:c r="D43" s="1" t="inlineStr">
        <x:is>
          <x:t xml:space="preserve">▪︎|2</x:t>
        </x:is>
      </x:c>
      <x:c r="E43" s="1" t="inlineStr">
        <x:is>
          <x:t xml:space="preserve">BitGroup identity links semantic group definition to constituent Bits.</x:t>
        </x:is>
      </x:c>
      <x:c r="F43" s="1" t="inlineStr">
        <x:is>
          <x:t xml:space="preserve">Within each BitWord</x:t>
        </x:is>
      </x:c>
      <x:c r="G43" s="1" t="inlineStr">
        <x:is>
          <x:t xml:space="preserve">ACTIVE</x:t>
        </x:is>
      </x:c>
      <x:c r="H43" s="1"/>
      <x:c r="I43" s="1"/>
      <x:c r="J43" s="1"/>
      <x:c r="K43" s="1"/>
      <x:c r="L43" s="1"/>
    </x:row>
    <x:row r="44">
      <x:c r="A44" s="1" t="inlineStr">
        <x:is>
          <x:t xml:space="preserve">L004</x:t>
        </x:is>
      </x:c>
      <x:c r="B44" s="1" t="inlineStr">
        <x:is>
          <x:t xml:space="preserve">▪︎|1</x:t>
        </x:is>
      </x:c>
      <x:c r="C44" s="1" t="inlineStr">
        <x:is>
          <x:t xml:space="preserve">→</x:t>
        </x:is>
      </x:c>
      <x:c r="D44" s="1" t="inlineStr">
        <x:is>
          <x:t xml:space="preserve">VIEW|POSITION</x:t>
        </x:is>
      </x:c>
      <x:c r="E44" s="1" t="inlineStr">
        <x:is>
          <x:t xml:space="preserve">Renders Bit coordinates in the visual BitWord projection.</x:t>
        </x:is>
      </x:c>
      <x:c r="F44" s="1" t="inlineStr">
        <x:is>
          <x:t xml:space="preserve">Within each BitWord</x:t>
        </x:is>
      </x:c>
      <x:c r="G44" s="1" t="inlineStr">
        <x:is>
          <x:t xml:space="preserve">ACTIVE</x:t>
        </x:is>
      </x:c>
      <x:c r="H44" s="1"/>
      <x:c r="I44" s="1"/>
      <x:c r="J44" s="1"/>
      <x:c r="K44" s="1"/>
      <x:c r="L44" s="1"/>
    </x:row>
    <x:row r="45">
      <x:c r="A45" s="1" t="inlineStr">
        <x:is>
          <x:t xml:space="preserve">L005</x:t>
        </x:is>
      </x:c>
      <x:c r="B45" s="1" t="inlineStr">
        <x:is>
          <x:t xml:space="preserve">▪︎|4</x:t>
        </x:is>
      </x:c>
      <x:c r="C45" s="1" t="inlineStr">
        <x:is>
          <x:t xml:space="preserve">→</x:t>
        </x:is>
      </x:c>
      <x:c r="D45" s="1" t="inlineStr">
        <x:is>
          <x:t xml:space="preserve">VIEW|TYPE</x:t>
        </x:is>
      </x:c>
      <x:c r="E45" s="1" t="inlineStr">
        <x:is>
          <x:t xml:space="preserve">Renders Bit Type code/color in the visual BitWord projection.</x:t>
        </x:is>
      </x:c>
      <x:c r="F45" s="1" t="inlineStr">
        <x:is>
          <x:t xml:space="preserve">Within each BitWord</x:t>
        </x:is>
      </x:c>
      <x:c r="G45" s="1" t="inlineStr">
        <x:is>
          <x:t xml:space="preserve">ACTIVE</x:t>
        </x:is>
      </x:c>
      <x:c r="H45" s="1"/>
      <x:c r="I45" s="1"/>
      <x:c r="J45" s="1"/>
      <x:c r="K45" s="1"/>
      <x:c r="L45" s="1"/>
    </x:row>
    <x:row r="46">
      <x:c r="A46" s="1" t="inlineStr">
        <x:is>
          <x:t xml:space="preserve">L006</x:t>
        </x:is>
      </x:c>
      <x:c r="B46" s="1" t="inlineStr">
        <x:is>
          <x:t xml:space="preserve">|▪︎▪︎||6</x:t>
        </x:is>
      </x:c>
      <x:c r="C46" s="1" t="inlineStr">
        <x:is>
          <x:t xml:space="preserve">→</x:t>
        </x:is>
      </x:c>
      <x:c r="D46" s="1" t="inlineStr">
        <x:is>
          <x:t xml:space="preserve">VIEW|TRUST</x:t>
        </x:is>
      </x:c>
      <x:c r="E46" s="1" t="inlineStr">
        <x:is>
          <x:t xml:space="preserve">Renders group-level Trust behavior across the BitGroup projection.</x:t>
        </x:is>
      </x:c>
      <x:c r="F46" s="1" t="inlineStr">
        <x:is>
          <x:t xml:space="preserve">Within each BitWord</x:t>
        </x:is>
      </x:c>
      <x:c r="G46" s="1" t="inlineStr">
        <x:is>
          <x:t xml:space="preserve">ACTIVE</x:t>
        </x:is>
      </x:c>
      <x:c r="H46" s="1"/>
      <x:c r="I46" s="1"/>
      <x:c r="J46" s="1"/>
      <x:c r="K46" s="1"/>
      <x:c r="L46" s="1"/>
    </x:row>
    <x:row r="47">
      <x:c r="A47" s="1" t="inlineStr">
        <x:is>
          <x:t xml:space="preserve">L007</x:t>
        </x:is>
      </x:c>
      <x:c r="B47" s="1" t="inlineStr">
        <x:is>
          <x:t xml:space="preserve">VIEW|STATE</x:t>
        </x:is>
      </x:c>
      <x:c r="C47" s="1" t="inlineStr">
        <x:is>
          <x:t xml:space="preserve">→</x:t>
        </x:is>
      </x:c>
      <x:c r="D47" s="1" t="inlineStr">
        <x:is>
          <x:t xml:space="preserve">📖|2</x:t>
        </x:is>
      </x:c>
      <x:c r="E47" s="1" t="inlineStr">
        <x:is>
          <x:t xml:space="preserve">Provides test-state input for reading/inspection.</x:t>
        </x:is>
      </x:c>
      <x:c r="F47" s="1" t="inlineStr">
        <x:is>
          <x:t xml:space="preserve">Within each BitWord</x:t>
        </x:is>
      </x:c>
      <x:c r="G47" s="1" t="inlineStr">
        <x:is>
          <x:t xml:space="preserve">SCAFFOLD</x:t>
        </x:is>
      </x:c>
      <x:c r="H47" s="1"/>
      <x:c r="I47" s="1"/>
      <x:c r="J47" s="1"/>
      <x:c r="K47" s="1"/>
      <x:c r="L47" s="1"/>
    </x:row>
    <x:row r="48">
      <x:c r="A48" s="1" t="inlineStr">
        <x:is>
          <x:t xml:space="preserve">L008</x:t>
        </x:is>
      </x:c>
      <x:c r="B48" s="1" t="inlineStr">
        <x:is>
          <x:t xml:space="preserve">🎬A</x:t>
        </x:is>
      </x:c>
      <x:c r="C48" s="1" t="inlineStr">
        <x:is>
          <x:t xml:space="preserve">→</x:t>
        </x:is>
      </x:c>
      <x:c r="D48" s="1" t="inlineStr">
        <x:is>
          <x:t xml:space="preserve">🛠️A + 🛠️B + 🔗A</x:t>
        </x:is>
      </x:c>
      <x:c r="E48" s="1" t="inlineStr">
        <x:is>
          <x:t xml:space="preserve">Demonstrations project the registered helper/network grammar.</x:t>
        </x:is>
      </x:c>
      <x:c r="F48" s="1" t="inlineStr">
        <x:is>
          <x:t xml:space="preserve">Demonstration sheet</x:t>
        </x:is>
      </x:c>
      <x:c r="G48" s="1" t="inlineStr">
        <x:is>
          <x:t xml:space="preserve">ACTIVE</x:t>
        </x:is>
      </x:c>
      <x:c r="H48" s="1"/>
      <x:c r="I48" s="1"/>
      <x:c r="J48" s="1"/>
      <x:c r="K48" s="1"/>
      <x:c r="L48" s="1"/>
    </x:row>
    <x:row r="49">
      <x:c r="A49" s="1" t="inlineStr">
        <x:is>
          <x:t xml:space="preserve">L009</x:t>
        </x:is>
      </x:c>
      <x:c r="B49" s="1" t="inlineStr">
        <x:is>
          <x:t xml:space="preserve">TIME-128|⁅▪︎|▪︎⁆</x:t>
        </x:is>
      </x:c>
      <x:c r="C49" s="1" t="inlineStr">
        <x:is>
          <x:t xml:space="preserve">←</x:t>
        </x:is>
      </x:c>
      <x:c r="D49" s="1" t="inlineStr">
        <x:is>
          <x:t xml:space="preserve">Airtable TIME-32-64-96-128 + TIME Reader</x:t>
        </x:is>
      </x:c>
      <x:c r="E49" s="1" t="inlineStr">
        <x:is>
          <x:t xml:space="preserve">Registers provenance for the first real SK seed and its live Reader test fixture.</x:t>
        </x:is>
      </x:c>
      <x:c r="F49" s="1" t="inlineStr">
        <x:is>
          <x:t xml:space="preserve">TIME-128 seed</x:t>
        </x:is>
      </x:c>
      <x:c r="G49" s="1" t="inlineStr">
        <x:is>
          <x:t xml:space="preserve">ACTIVE</x:t>
        </x:is>
      </x:c>
      <x:c r="H49" s="1"/>
      <x:c r="I49" s="1"/>
      <x:c r="J49" s="1"/>
      <x:c r="K49" s="1"/>
      <x:c r="L49" s="1"/>
    </x:row>
    <x:row r="50">
      <x:c r="A50" s="1" t="inlineStr">
        <x:is>
          <x:t xml:space="preserve">L010</x:t>
        </x:is>
      </x:c>
      <x:c r="B50" s="1" t="inlineStr">
        <x:is>
          <x:t xml:space="preserve">|▪︎▪︎||20</x:t>
        </x:is>
      </x:c>
      <x:c r="C50" s="1" t="inlineStr">
        <x:is>
          <x:t xml:space="preserve">→</x:t>
        </x:is>
      </x:c>
      <x:c r="D50" s="1" t="inlineStr">
        <x:is>
          <x:t xml:space="preserve">📖CODE|2</x:t>
        </x:is>
      </x:c>
      <x:c r="E50" s="1" t="inlineStr">
        <x:is>
          <x:t xml:space="preserve">Routes a BitGroup placement Reader Code Set to structured Reader code entries.</x:t>
        </x:is>
      </x:c>
      <x:c r="F50" s="1" t="inlineStr">
        <x:is>
          <x:t xml:space="preserve">All BitWord templates</x:t>
        </x:is>
      </x:c>
      <x:c r="G50" s="1" t="inlineStr">
        <x:is>
          <x:t xml:space="preserve">ACTIVE</x:t>
        </x:is>
      </x:c>
      <x:c r="H50" s="1"/>
      <x:c r="I50" s="1"/>
      <x:c r="J50" s="1"/>
      <x:c r="K50" s="1"/>
      <x:c r="L50" s="1"/>
    </x:row>
    <x:row r="51">
      <x:c r="A51" s="1" t="inlineStr">
        <x:is>
          <x:t xml:space="preserve">L011</x:t>
        </x:is>
      </x:c>
      <x:c r="B51" s="1" t="inlineStr">
        <x:is>
          <x:t xml:space="preserve">FOOD-128|⁅▪︎|▪︎⁆</x:t>
        </x:is>
      </x:c>
      <x:c r="C51" s="1" t="inlineStr">
        <x:is>
          <x:t xml:space="preserve">←</x:t>
        </x:is>
      </x:c>
      <x:c r="D51" s="1" t="inlineStr">
        <x:is>
          <x:t xml:space="preserve">FOOD-128 v1.0 formal specification / Food Registry identity</x:t>
        </x:is>
      </x:c>
      <x:c r="E51" s="1" t="inlineStr">
        <x:is>
          <x:t xml:space="preserve">Registers provenance for the FOOD-128 Task 04 seed specimen and normative worked example.</x:t>
        </x:is>
      </x:c>
      <x:c r="F51" s="1" t="inlineStr">
        <x:is>
          <x:t xml:space="preserve">FOOD-128 seed</x:t>
        </x:is>
      </x:c>
      <x:c r="G51" s="1" t="inlineStr">
        <x:is>
          <x:t xml:space="preserve">ACTIVE</x:t>
        </x:is>
      </x:c>
      <x:c r="H51" s="1"/>
      <x:c r="I51" s="1"/>
      <x:c r="J51" s="1"/>
      <x:c r="K51" s="1"/>
      <x:c r="L51" s="1"/>
    </x:row>
    <x:row r="52">
      <x:c r="A52" s="1" t="inlineStr">
        <x:is>
          <x:t xml:space="preserve">NETWORK LAW: TABLES REGISTER STRUCTURE. FIELDS REGISTER LOCAL COORDINATES. LINKS REGISTER RELATIONSHIPS BETWEEN COORDINATES.</x:t>
        </x:is>
      </x:c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A53" s="1" t="n"/>
      <x:c r="B53" s="1" t="n"/>
      <x:c r="C53" s="1" t="n"/>
      <x:c r="D53" s="1" t="n"/>
      <x:c r="E53" s="1" t="n"/>
      <x:c r="F53" s="1" t="n"/>
      <x:c r="G53" s="1" t="n"/>
      <x:c r="H53" s="1" t="n"/>
      <x:c r="I53" s="1" t="n"/>
      <x:c r="J53" s="1" t="n"/>
      <x:c r="K53" s="1" t="n"/>
      <x:c r="L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</x:row>
    <x:row r="55">
      <x:c r="A55" s="1" t="n"/>
      <x:c r="B55" s="1" t="n"/>
      <x:c r="C55" s="1" t="n"/>
      <x:c r="D55" s="1" t="n"/>
      <x:c r="E55" s="1" t="n"/>
      <x:c r="F55" s="1" t="n"/>
      <x:c r="G55" s="1" t="n"/>
      <x:c r="H55" s="1" t="n"/>
      <x:c r="I55" s="1" t="n"/>
      <x:c r="J55" s="1" t="n"/>
      <x:c r="K55" s="1" t="n"/>
      <x:c r="L55" s="1" t="n"/>
    </x:row>
    <x:row r="56">
      <x:c r="A56" s="1" t="n"/>
      <x:c r="B56" s="1" t="n"/>
      <x:c r="C56" s="1" t="n"/>
      <x:c r="D56" s="1" t="n"/>
      <x:c r="E56" s="1" t="n"/>
      <x:c r="F56" s="1" t="n"/>
      <x:c r="G56" s="1" t="n"/>
      <x:c r="H56" s="1" t="n"/>
      <x:c r="I56" s="1" t="n"/>
      <x:c r="J56" s="1" t="n"/>
      <x:c r="K56" s="1" t="n"/>
      <x:c r="L56" s="1" t="n"/>
    </x:row>
    <x:row r="57">
      <x:c r="A57" s="1" t="n"/>
      <x:c r="B57" s="1" t="n"/>
      <x:c r="C57" s="1" t="n"/>
      <x:c r="D57" s="1" t="n"/>
      <x:c r="E57" s="1" t="n"/>
      <x:c r="F57" s="1" t="n"/>
      <x:c r="G57" s="1" t="n"/>
      <x:c r="H57" s="1" t="n"/>
      <x:c r="I57" s="1" t="n"/>
      <x:c r="J57" s="1" t="n"/>
      <x:c r="K57" s="1" t="n"/>
      <x:c r="L57" s="1" t="n"/>
    </x:row>
  </x:sheetData>
  <x:mergeCells>
    <x:mergeCell ref="A2:L2"/>
    <x:mergeCell ref="A12:E12"/>
    <x:mergeCell ref="A15:L15"/>
    <x:mergeCell ref="A7:E7"/>
    <x:mergeCell ref="A10:E10"/>
    <x:mergeCell ref="A1:L1"/>
    <x:mergeCell ref="A11:E11"/>
    <x:mergeCell ref="A5:E5"/>
    <x:mergeCell ref="A8:E8"/>
    <x:mergeCell ref="A6:E6"/>
    <x:mergeCell ref="A9:E9"/>
    <x:mergeCell ref="A4:L4"/>
  </x:mergeCells>
  <x:hyperlinks>
    <x:hyperlink ref="A5" location="'📖 - README'!A1"/>
    <x:hyperlink ref="F5" location="'📖 - README'!A1"/>
    <x:hyperlink ref="A6" location="'▪︎ - BIT TYPES'!A1"/>
    <x:hyperlink ref="F6" location="'▪︎ - BIT TYPES'!A1"/>
    <x:hyperlink ref="A7" location="'₸ - TRUST'!A1"/>
    <x:hyperlink ref="F7" location="'₸ - TRUST'!A1"/>
    <x:hyperlink ref="A8" location="'🎬 - DEMONSTRATIONS'!A1"/>
    <x:hyperlink ref="F8" location="'🎬 - DEMONSTRATIONS'!A1"/>
    <x:hyperlink ref="A9" location="'⁅▪︎|▪︎⁆-32 - TEMPLATE'!A1"/>
    <x:hyperlink ref="F9" location="'⁅▪︎|▪︎⁆-32 - TEMPLATE'!A1"/>
    <x:hyperlink ref="A10" location="'⁅▪︎|▪︎⁆-64 - TEMPLATE'!A1"/>
    <x:hyperlink ref="F10" location="'⁅▪︎|▪︎⁆-64 - TEMPLATE'!A1"/>
    <x:hyperlink ref="A11" location="'⁅▪︎|▪︎⁆-96 - TEMPLATE'!A1"/>
    <x:hyperlink ref="F11" location="'⁅▪︎|▪︎⁆-96 - TEMPLATE'!A1"/>
    <x:hyperlink ref="A12" location="'⁅▪︎|▪︎⁆-128 - TEMPLATE'!A1"/>
    <x:hyperlink ref="F12" location="'⁅▪︎|▪︎⁆-128 - TEMPLATE'!A1"/>
    <x:hyperlink ref="F13" location="'TIME-128'!A1"/>
    <x:hyperlink ref="A14" location="'📖 CODE - READER CODES'!A1"/>
    <x:hyperlink ref="F14" location="'📖 CODE - READER CODES'!A1"/>
    <x:hyperlink ref="G17" location="'⁅▪︎|▪︎⁆-32 - TEMPLATE'!A1"/>
    <x:hyperlink ref="G18" location="'⁅▪︎|▪︎⁆-64 - TEMPLATE'!A1"/>
    <x:hyperlink ref="G19" location="'⁅▪︎|▪︎⁆-96 - TEMPLATE'!A1"/>
    <x:hyperlink ref="G20" location="'⁅▪︎|▪︎⁆-128 - TEMPLATE'!A1"/>
    <x:hyperlink ref="G21" location="'TIME-128'!A1"/>
  </x:hyperlinks>
  <x:pageMargins left="0.7" right="0.7" top="0.75" bottom="0.75" header="0.3" footer="0.3"/>
  <x:legacyDrawing xmlns:r="http://schemas.openxmlformats.org/officeDocument/2006/relationships" r:id="Ra4fec68025874fab"/>
  <x:tableParts count="2">
    <x:tablePart xmlns:r="http://schemas.openxmlformats.org/officeDocument/2006/relationships" r:id="Rc82005fefe2e4a4d"/>
    <x:tablePart xmlns:r="http://schemas.openxmlformats.org/officeDocument/2006/relationships" r:id="R44a0aa3ecdad4755"/>
  </x:tableParts>
</x:worksheet>
</file>

<file path=xl/worksheets/sheet2.xml><?xml version="1.0" encoding="utf-8"?>
<x:worksheet xmlns:x="http://schemas.openxmlformats.org/spreadsheetml/2006/main">
  <x:sheetPr>
    <x:tabColor rgb="FF4EA1FF"/>
  </x:sheetPr>
  <x:sheetViews>
    <x:sheetView showGridLines="0" workbookViewId="0">
      <x:pane ySplit="4" topLeftCell="A5" activePane="bottomLeft" state="frozen"/>
    </x:sheetView>
  </x:sheetViews>
  <x:sheetFormatPr baseColWidth="8" defaultRowHeight="14.399999618530273"/>
  <x:cols>
    <x:col min="1" max="1" width="26" style="97" customWidth="1"/>
    <x:col min="2" max="2" width="24" style="97" customWidth="1"/>
    <x:col min="3" max="12" width="18" style="97" customWidth="1"/>
  </x:cols>
  <x:sheetData>
    <x:row r="1" s="97" customFormat="1" ht="34" customHeight="1">
      <x:c r="A1" s="101" t="inlineStr">
        <x:is>
          <x:t xml:space="preserve">📖 - README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</x:row>
    <x:row r="2" s="97" customFormat="1" ht="28" customHeight="1">
      <x:c r="A2" s="96" t="inlineStr">
        <x:is>
          <x:t xml:space="preserve">CERBERUS Semantic Kernel Builder — network-readable SK construction and reading guide. This workbook is the shell prototype for the future standard BitWord inspection interface.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</x:row>
    <x:row r="5" s="97" customFormat="1" ht="24" customHeight="1">
      <x:c r="A5" s="99" t="inlineStr">
        <x:is>
          <x:t xml:space="preserve">PURPOSE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</x:row>
    <x:row r="6" s="97" customFormat="1" ht="30" customHeight="1">
      <x:c r="A6" s="105" t="inlineStr">
        <x:is>
          <x:t xml:space="preserve">The workbook makes a BitWord legible simultaneously as physical structure, primitive Bit machinery, semantic placement, BitGroup Trust behavior, test state, and governed reading rules.</x:t>
        </x:is>
      </x:c>
    </x:row>
    <x:row r="7" s="97" customFormat="1" ht="30" customHeight="1">
      <x:c r="A7" s="105" t="inlineStr">
        <x:is>
          <x:t xml:space="preserve">The paper defines the logic. This README teaches it. Helper Tables encode it. Demonstrations show it. BitWord templates use it.</x:t>
        </x:is>
      </x:c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1" t="n"/>
      <x:c r="J8" s="1" t="n"/>
      <x:c r="K8" s="1" t="n"/>
      <x:c r="L8" s="1" t="n"/>
    </x:row>
    <x:row r="9" s="97" customFormat="1" ht="24" customHeight="1">
      <x:c r="A9" s="102" t="inlineStr">
        <x:is>
          <x:t xml:space="preserve">SHEET NOTATION</x:t>
        </x:is>
      </x:c>
      <x:c r="B9" s="156" t="n"/>
      <x:c r="C9" s="156" t="n"/>
      <x:c r="D9" s="156" t="n"/>
      <x:c r="E9" s="156" t="n"/>
      <x:c r="F9" s="156" t="n"/>
      <x:c r="G9" s="156" t="n"/>
      <x:c r="H9" s="156" t="n"/>
      <x:c r="I9" s="156" t="n"/>
      <x:c r="J9" s="156" t="n"/>
      <x:c r="K9" s="156" t="n"/>
      <x:c r="L9" s="156" t="n"/>
    </x:row>
    <x:row r="10">
      <x:c r="A10" s="9" t="inlineStr">
        <x:is>
          <x:t xml:space="preserve">⁅▪︎|▪︎⁆ ➡️ - SK INDEX</x:t>
        </x:is>
      </x:c>
      <x:c r="B10" s="109" t="inlineStr">
        <x:is>
          <x:t xml:space="preserve">BitWord routing / index</x:t>
        </x:is>
      </x:c>
    </x:row>
    <x:row r="11">
      <x:c r="A11" s="9" t="inlineStr">
        <x:is>
          <x:t xml:space="preserve">📖 - README</x:t>
        </x:is>
      </x:c>
      <x:c r="B11" s="109" t="inlineStr">
        <x:is>
          <x:t xml:space="preserve">Human-readable instruction / specification</x:t>
        </x:is>
      </x:c>
    </x:row>
    <x:row r="12">
      <x:c r="A12" s="9" t="inlineStr">
        <x:is>
          <x:t xml:space="preserve">▪︎ - BIT TYPES</x:t>
        </x:is>
      </x:c>
      <x:c r="B12" s="109" t="inlineStr">
        <x:is>
          <x:t xml:space="preserve">Primitive Bit machinery</x:t>
        </x:is>
      </x:c>
    </x:row>
    <x:row r="13">
      <x:c r="A13" s="9" t="inlineStr">
        <x:is>
          <x:t xml:space="preserve">₸ - TRUST</x:t>
        </x:is>
      </x:c>
      <x:c r="B13" s="109" t="inlineStr">
        <x:is>
          <x:t xml:space="preserve">Parallel Trust network / epistemic continuum</x:t>
        </x:is>
      </x:c>
    </x:row>
    <x:row r="14">
      <x:c r="A14" s="9" t="inlineStr">
        <x:is>
          <x:t xml:space="preserve">🎬 - DEMONSTRATIONS</x:t>
        </x:is>
      </x:c>
      <x:c r="B14" s="109" t="inlineStr">
        <x:is>
          <x:t xml:space="preserve">Executable / illustrative demonstrations</x:t>
        </x:is>
      </x:c>
    </x:row>
    <x:row r="15">
      <x:c r="A15" s="9" t="inlineStr">
        <x:is>
          <x:t xml:space="preserve">⁅▪︎|▪︎⁆-## - TEMPLATE</x:t>
        </x:is>
      </x:c>
      <x:c r="B15" s="109" t="inlineStr">
        <x:is>
          <x:t xml:space="preserve">BitWord construction surface of declared width</x:t>
        </x:is>
      </x:c>
    </x:row>
    <x:row r="16">
      <x:c r="A16" s="9" t="inlineStr">
        <x:is>
          <x:t xml:space="preserve">📖 CODE - READER CODES</x:t>
        </x:is>
      </x:c>
      <x:c r="B16" s="109" t="inlineStr">
        <x:is>
          <x:t xml:space="preserve">Structured Reader-local code dictionary; missing code remains unresolved.</x:t>
        </x:is>
      </x:c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</x:row>
    <x:row r="17">
      <x:c r="A17" s="1" t="n"/>
      <x:c r="B17" s="1" t="n"/>
      <x:c r="C17" s="1" t="n"/>
      <x:c r="D17" s="1" t="n"/>
      <x:c r="E17" s="1" t="n"/>
      <x:c r="F17" s="1" t="n"/>
      <x:c r="G17" s="1" t="n"/>
      <x:c r="H17" s="1" t="n"/>
      <x:c r="I17" s="1" t="n"/>
      <x:c r="J17" s="1" t="n"/>
      <x:c r="K17" s="1" t="n"/>
      <x:c r="L17" s="1" t="n"/>
    </x:row>
    <x:row r="18" s="97" customFormat="1" ht="24" customHeight="1">
      <x:c r="A18" s="117" t="inlineStr">
        <x:is>
          <x:t xml:space="preserve">BUILDER ADDRESSING</x:t>
        </x:is>
      </x:c>
      <x:c r="B18" s="157" t="n"/>
      <x:c r="C18" s="157" t="n"/>
      <x:c r="D18" s="157" t="n"/>
      <x:c r="E18" s="157" t="n"/>
      <x:c r="F18" s="157" t="n"/>
      <x:c r="G18" s="157" t="n"/>
      <x:c r="H18" s="157" t="n"/>
      <x:c r="I18" s="157" t="n"/>
      <x:c r="J18" s="157" t="n"/>
      <x:c r="K18" s="157" t="n"/>
      <x:c r="L18" s="157" t="n"/>
    </x:row>
    <x:row r="19">
      <x:c r="A19" s="121" t="inlineStr">
        <x:is>
          <x:t xml:space="preserve">|[SK BUILDER]| [SHEET] | TABLE | FIELD | (RECORD)</x:t>
        </x:is>
      </x:c>
    </x:row>
    <x:row r="20">
      <x:c r="A20" s="110" t="inlineStr">
        <x:is>
          <x:t xml:space="preserve">🛠️A|1 = Bit Type Helper → Field 1</x:t>
        </x:is>
      </x:c>
    </x:row>
    <x:row r="21">
      <x:c r="A21" s="110" t="inlineStr">
        <x:is>
          <x:t xml:space="preserve">🛠️B|1 = Trust Helper → Field 1</x:t>
        </x:is>
      </x:c>
    </x:row>
    <x:row r="22">
      <x:c r="A22" s="110" t="inlineStr">
        <x:is>
          <x:t xml:space="preserve">|▪︎▪︎||6 = BitGroup Table → Field 6 (Trust Code)</x:t>
        </x:is>
      </x:c>
    </x:row>
    <x:row r="23">
      <x:c r="A23" s="110" t="inlineStr">
        <x:is>
          <x:t xml:space="preserve">▪︎|4 = Bit Table → Field 4 (Type Code)</x:t>
        </x:is>
      </x:c>
    </x:row>
    <x:row r="24">
      <x:c r="A24" s="110" t="inlineStr">
        <x:is>
          <x:t xml:space="preserve">Links are registered separately in 🔗A rather than inferred from matching names.</x:t>
        </x:is>
      </x:c>
    </x:row>
    <x:row r="25" s="97" customFormat="1" ht="51" customHeight="1">
      <x:c r="A25" s="110" t="inlineStr">
        <x:is>
          <x:t xml:space="preserve">|▪︎▪︎||1 / 16 / 17 / 18 = Placement ID / Registered BitGroup / Semantic Key / Semantic Role</x:t>
        </x:is>
      </x:c>
      <x:c r="B25" s="1" t="n"/>
      <x:c r="C25" s="1" t="n"/>
      <x:c r="D25" s="1" t="n"/>
      <x:c r="E25" s="1" t="n"/>
      <x:c r="F25" s="1" t="n"/>
      <x:c r="G25" s="1" t="n"/>
      <x:c r="H25" s="1" t="n"/>
      <x:c r="I25" s="1" t="n"/>
      <x:c r="J25" s="1" t="n"/>
      <x:c r="K25" s="1" t="n"/>
      <x:c r="L25" s="1" t="n"/>
    </x:row>
    <x:row r="26" s="97" customFormat="1" ht="51" customHeight="1">
      <x:c r="A26" s="110" t="inlineStr">
        <x:is>
          <x:t xml:space="preserve">|▪︎▪︎||19 / 20 = Serialization Orientation / Reader Code Set    |    📖CODE|2 = Code Set</x:t>
        </x:is>
      </x:c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</x:row>
    <x:row r="27" s="97" customFormat="1" ht="24" customHeight="1">
      <x:c r="A27" s="99" t="inlineStr">
        <x:is>
          <x:t xml:space="preserve">THREE ORTHOGONAL READINGS</x:t>
        </x:is>
      </x:c>
      <x:c r="B27" s="154" t="n"/>
      <x:c r="C27" s="154" t="n"/>
      <x:c r="D27" s="154" t="n"/>
      <x:c r="E27" s="154" t="n"/>
      <x:c r="F27" s="154" t="n"/>
      <x:c r="G27" s="154" t="n"/>
      <x:c r="H27" s="154" t="n"/>
      <x:c r="I27" s="154" t="n"/>
      <x:c r="J27" s="154" t="n"/>
      <x:c r="K27" s="154" t="n"/>
      <x:c r="L27" s="154" t="n"/>
    </x:row>
    <x:row r="28">
      <x:c r="A28" s="9" t="inlineStr">
        <x:is>
          <x:t xml:space="preserve">STRUCTURE / TYPE</x:t>
        </x:is>
      </x:c>
      <x:c r="B28" s="109" t="inlineStr">
        <x:is>
          <x:t xml:space="preserve">What machinery is encoded and how Bits are grouped.</x:t>
        </x:is>
      </x:c>
    </x:row>
    <x:row r="29">
      <x:c r="A29" s="9" t="inlineStr">
        <x:is>
          <x:t xml:space="preserve">TRUST</x:t>
        </x:is>
      </x:c>
      <x:c r="B29" s="109" t="inlineStr">
        <x:is>
          <x:t xml:space="preserve">How the complete semantic BitGroup must be epistemically handled.</x:t>
        </x:is>
      </x:c>
    </x:row>
    <x:row r="30">
      <x:c r="A30" s="9" t="inlineStr">
        <x:is>
          <x:t xml:space="preserve">STATE</x:t>
        </x:is>
      </x:c>
      <x:c r="B30" s="109" t="inlineStr">
        <x:is>
          <x:t xml:space="preserve">The current or selected 0/1 configuration.</x:t>
        </x:is>
      </x:c>
    </x:row>
    <x:row r="31">
      <x:c r="A31" s="1" t="n"/>
      <x:c r="B31" s="1" t="n"/>
      <x:c r="C31" s="1" t="n"/>
      <x:c r="D31" s="1" t="n"/>
      <x:c r="E31" s="1" t="n"/>
      <x:c r="F31" s="1" t="n"/>
      <x:c r="G31" s="1" t="n"/>
      <x:c r="H31" s="1" t="n"/>
      <x:c r="I31" s="1" t="n"/>
      <x:c r="J31" s="1" t="n"/>
      <x:c r="K31" s="1" t="n"/>
      <x:c r="L31" s="1" t="n"/>
    </x:row>
    <x:row r="32" s="97" customFormat="1" ht="24" customHeight="1">
      <x:c r="A32" s="115" t="inlineStr">
        <x:is>
          <x:t xml:space="preserve">CORE LAWS</x:t>
        </x:is>
      </x:c>
      <x:c r="B32" s="158" t="n"/>
      <x:c r="C32" s="158" t="n"/>
      <x:c r="D32" s="158" t="n"/>
      <x:c r="E32" s="158" t="n"/>
      <x:c r="F32" s="158" t="n"/>
      <x:c r="G32" s="158" t="n"/>
      <x:c r="H32" s="158" t="n"/>
      <x:c r="I32" s="158" t="n"/>
      <x:c r="J32" s="158" t="n"/>
      <x:c r="K32" s="158" t="n"/>
      <x:c r="L32" s="158" t="n"/>
    </x:row>
    <x:row r="33">
      <x:c r="A33" s="106" t="inlineStr">
        <x:is>
          <x:t xml:space="preserve">BIT STATE ≠ BIT TYPE</x:t>
        </x:is>
      </x:c>
    </x:row>
    <x:row r="34">
      <x:c r="A34" s="106" t="inlineStr">
        <x:is>
          <x:t xml:space="preserve">BIT TYPE ≠ SEMANTIC TRUST</x:t>
        </x:is>
      </x:c>
    </x:row>
    <x:row r="35">
      <x:c r="A35" s="106" t="inlineStr">
        <x:is>
          <x:t xml:space="preserve">PHYSICAL BIT IDENTITY ≠ SEMANTIC PLACEMENT MEANING</x:t>
        </x:is>
      </x:c>
    </x:row>
    <x:row r="36">
      <x:c r="A36" s="106" t="inlineStr">
        <x:is>
          <x:t xml:space="preserve">TRUST ATTACHES TO THE COMPLETE SEMANTIC BITGROUP / UNIT</x:t>
        </x:is>
      </x:c>
    </x:row>
    <x:row r="37">
      <x:c r="A37" s="106" t="inlineStr">
        <x:is>
          <x:t xml:space="preserve">A TRUST FRONTIER MAY NOT ARBITRARILY BISECT AN INDIVISIBLE BITGROUP</x:t>
        </x:is>
      </x:c>
    </x:row>
    <x:row r="38">
      <x:c r="A38" s="106" t="inlineStr">
        <x:is>
          <x:t xml:space="preserve">STATE VALIDITY / ALLOWABLE RANGE ≠ SEMANTIC TRUST</x:t>
        </x:is>
      </x:c>
    </x:row>
    <x:row r="39">
      <x:c r="A39" s="106" t="inlineStr">
        <x:is>
          <x:t xml:space="preserve">MATCH → REUSE    |    MISSING → CREATE</x:t>
        </x:is>
      </x:c>
    </x:row>
    <x:row r="40">
      <x:c r="A40" s="106" t="inlineStr">
        <x:is>
          <x:t xml:space="preserve">RESERVED ≠ UNUSED CELL</x:t>
        </x:is>
      </x:c>
    </x:row>
    <x:row r="41">
      <x:c r="A41" s="106" t="inlineStr">
        <x:is>
          <x:t xml:space="preserve">BUILD DESCRIPTION ≠ RUNTIME EXECUTION</x:t>
        </x:is>
      </x:c>
    </x:row>
    <x:row r="42">
      <x:c r="A42" s="106" t="inlineStr">
        <x:is>
          <x:t xml:space="preserve">BUILDER SEMANTICS ≠ SPREADSHEET LAYOUT</x:t>
        </x:is>
      </x:c>
    </x:row>
    <x:row r="43">
      <x:c r="A43" s="106" t="inlineStr">
        <x:is>
          <x:t xml:space="preserve">REGISTERED TYPE → HELPER → RENDERING    |    COLOR ↛ AUTHORITY</x:t>
        </x:is>
      </x:c>
    </x:row>
    <x:row r="44">
      <x:c r="A44" s="106" t="inlineStr">
        <x:is>
          <x:t xml:space="preserve">RAW / MATHEMATICAL VALIDITY ≠ SEMANTIC READER VALIDITY</x:t>
        </x:is>
      </x:c>
      <x:c r="B44" s="1" t="n"/>
      <x:c r="C44" s="1" t="n"/>
      <x:c r="D44" s="1" t="n"/>
      <x:c r="E44" s="1" t="n"/>
      <x:c r="F44" s="1" t="n"/>
      <x:c r="G44" s="1" t="n"/>
      <x:c r="H44" s="1" t="n"/>
      <x:c r="I44" s="1" t="n"/>
      <x:c r="J44" s="1" t="n"/>
      <x:c r="K44" s="1" t="n"/>
      <x:c r="L44" s="1" t="n"/>
    </x:row>
    <x:row r="45">
      <x:c r="A45" s="106" t="inlineStr">
        <x:is>
          <x:t xml:space="preserve">APPLICABILITY / GATING ≠ ₸4 CONDITIONAL TRUST</x:t>
        </x:is>
      </x:c>
      <x:c r="B45" s="1" t="n"/>
      <x:c r="C45" s="1" t="n"/>
      <x:c r="D45" s="1" t="n"/>
      <x:c r="E45" s="1" t="n"/>
      <x:c r="F45" s="1" t="n"/>
      <x:c r="G45" s="1" t="n"/>
      <x:c r="H45" s="1" t="n"/>
      <x:c r="I45" s="1" t="n"/>
      <x:c r="J45" s="1" t="n"/>
      <x:c r="K45" s="1" t="n"/>
      <x:c r="L45" s="1" t="n"/>
    </x:row>
    <x:row r="46" s="97" customFormat="1" ht="24" customHeight="1">
      <x:c r="A46" s="107" t="inlineStr">
        <x:is>
          <x:t xml:space="preserve">TRUST GRAMMAR</x:t>
        </x:is>
      </x:c>
      <x:c r="B46" s="159" t="n"/>
      <x:c r="C46" s="159" t="n"/>
      <x:c r="D46" s="159" t="n"/>
      <x:c r="E46" s="159" t="n"/>
      <x:c r="F46" s="159" t="n"/>
      <x:c r="G46" s="159" t="n"/>
      <x:c r="H46" s="159" t="n"/>
      <x:c r="I46" s="159" t="n"/>
      <x:c r="J46" s="159" t="n"/>
      <x:c r="K46" s="159" t="n"/>
      <x:c r="L46" s="159" t="n"/>
    </x:row>
    <x:row r="47">
      <x:c r="A47" s="13" t="inlineStr">
        <x:is>
          <x:t xml:space="preserve">🟩 ₸1 STABLE</x:t>
        </x:is>
      </x:c>
      <x:c r="B47" s="109" t="inlineStr">
        <x:is>
          <x:t xml:space="preserve">Ordinary trusted semantics within declared scope.</x:t>
        </x:is>
      </x:c>
    </x:row>
    <x:row r="48">
      <x:c r="A48" s="13" t="inlineStr">
        <x:is>
          <x:t xml:space="preserve">🟦 ₸2 VARIABLE</x:t>
        </x:is>
      </x:c>
      <x:c r="B48" s="109" t="inlineStr">
        <x:is>
          <x:t xml:space="preserve">Known variables/confounders/dependencies remain.</x:t>
        </x:is>
      </x:c>
    </x:row>
    <x:row r="49">
      <x:c r="A49" s="13" t="inlineStr">
        <x:is>
          <x:t xml:space="preserve">🟨 ₸3 WARNING</x:t>
        </x:is>
      </x:c>
      <x:c r="B49" s="109" t="inlineStr">
        <x:is>
          <x:t xml:space="preserve">Same interpretation; trust changes by known algorithm/data-link.</x:t>
        </x:is>
      </x:c>
    </x:row>
    <x:row r="50">
      <x:c r="A50" s="13" t="inlineStr">
        <x:is>
          <x:t xml:space="preserve">🟪 ₸4 CONDITIONAL</x:t>
        </x:is>
      </x:c>
      <x:c r="B50" s="109" t="inlineStr">
        <x:is>
          <x:t xml:space="preserve">Declared condition selects which interpretation applies.</x:t>
        </x:is>
      </x:c>
    </x:row>
    <x:row r="51">
      <x:c r="A51" s="13" t="inlineStr">
        <x:is>
          <x:t xml:space="preserve">🟥 ₸5 EXPERIMENTAL</x:t>
        </x:is>
      </x:c>
      <x:c r="B51" s="109" t="inlineStr">
        <x:is>
          <x:t xml:space="preserve">Semantic structure/decomposition itself is under investigation.</x:t>
        </x:is>
      </x:c>
    </x:row>
    <x:row r="52">
      <x:c r="A52" s="1" t="n"/>
      <x:c r="B52" s="1" t="n"/>
      <x:c r="C52" s="1" t="n"/>
      <x:c r="D52" s="1" t="n"/>
      <x:c r="E52" s="1" t="n"/>
      <x:c r="F52" s="1" t="n"/>
      <x:c r="G52" s="1" t="n"/>
      <x:c r="H52" s="1" t="n"/>
      <x:c r="I52" s="1" t="n"/>
      <x:c r="J52" s="1" t="n"/>
      <x:c r="K52" s="1" t="n"/>
      <x:c r="L52" s="1" t="n"/>
    </x:row>
    <x:row r="53" s="97" customFormat="1" ht="28" customHeight="1">
      <x:c r="A53" s="124" t="inlineStr">
        <x:is>
          <x:t xml:space="preserve">🟨 YELLOW: same semantic regime, variable trust behavior.    🟪 PURPLE: condition selects interpretation. These are categorically different, not ranks.</x:t>
        </x:is>
      </x:c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</x:row>
    <x:row r="55">
      <x:c r="A55" s="1" t="n"/>
      <x:c r="B55" s="1" t="n"/>
      <x:c r="C55" s="1" t="n"/>
      <x:c r="D55" s="1" t="n"/>
      <x:c r="E55" s="1" t="n"/>
      <x:c r="F55" s="1" t="n"/>
      <x:c r="G55" s="1" t="n"/>
      <x:c r="H55" s="1" t="n"/>
      <x:c r="I55" s="1" t="n"/>
      <x:c r="J55" s="1" t="n"/>
      <x:c r="K55" s="1" t="n"/>
      <x:c r="L55" s="1" t="n"/>
    </x:row>
    <x:row r="56" s="97" customFormat="1" ht="24" customHeight="1">
      <x:c r="A56" s="117" t="inlineStr">
        <x:is>
          <x:t xml:space="preserve">BIT TYPE PALETTE</x:t>
        </x:is>
      </x:c>
      <x:c r="B56" s="157" t="n"/>
      <x:c r="C56" s="157" t="n"/>
      <x:c r="D56" s="157" t="n"/>
      <x:c r="E56" s="157" t="n"/>
      <x:c r="F56" s="157" t="n"/>
      <x:c r="G56" s="157" t="n"/>
      <x:c r="H56" s="157" t="n"/>
      <x:c r="I56" s="157" t="n"/>
      <x:c r="J56" s="157" t="n"/>
      <x:c r="K56" s="157" t="n"/>
      <x:c r="L56" s="157" t="n"/>
    </x:row>
    <x:row r="57">
      <x:c r="A57" s="9" t="str">
        <x:f>'▪︎ - BIT TYPES'!A7</x:f>
        <x:v>1</x:v>
      </x:c>
      <x:c r="B57" s="109" t="str">
        <x:f>'▪︎ - BIT TYPES'!B7</x:f>
        <x:v>SCALAR Coordinate</x:v>
      </x:c>
      <x:c r="C57" s="14" t="str">
        <x:f>'▪︎ - BIT TYPES'!D7</x:f>
        <x:v>Light Coral</x:v>
      </x:c>
      <x:c r="D57" s="105" t="str">
        <x:f>'▪︎ - BIT TYPES'!I7</x:f>
        <x:v>Numeric coordinate contributing to a bounded scalar.</x:v>
      </x:c>
    </x:row>
    <x:row r="58">
      <x:c r="A58" s="9" t="str">
        <x:f>'▪︎ - BIT TYPES'!A8</x:f>
        <x:v>2A</x:v>
      </x:c>
      <x:c r="B58" s="109" t="str">
        <x:f>'▪︎ - BIT TYPES'!B8</x:f>
        <x:v>MASK Member A</x:v>
      </x:c>
      <x:c r="C58" s="14" t="str">
        <x:f>'▪︎ - BIT TYPES'!D8</x:f>
        <x:v>White</x:v>
      </x:c>
      <x:c r="D58" s="105" t="str">
        <x:f>'▪︎ - BIT TYPES'!I8</x:f>
        <x:v>Structural MASK membership position A; color does not indicate current state.</x:v>
      </x:c>
    </x:row>
    <x:row r="59">
      <x:c r="A59" s="9" t="str">
        <x:f>'▪︎ - BIT TYPES'!A9</x:f>
        <x:v>2B</x:v>
      </x:c>
      <x:c r="B59" s="109" t="str">
        <x:f>'▪︎ - BIT TYPES'!B9</x:f>
        <x:v>MASK Member B</x:v>
      </x:c>
      <x:c r="C59" s="14" t="str">
        <x:f>'▪︎ - BIT TYPES'!D9</x:f>
        <x:v>Black</x:v>
      </x:c>
      <x:c r="D59" s="105" t="str">
        <x:f>'▪︎ - BIT TYPES'!I9</x:f>
        <x:v>Structural MASK membership position B; color does not indicate current state.</x:v>
      </x:c>
    </x:row>
    <x:row r="60">
      <x:c r="A60" s="9" t="str">
        <x:f>'▪︎ - BIT TYPES'!A10</x:f>
        <x:v>3</x:v>
      </x:c>
      <x:c r="B60" s="109" t="str">
        <x:f>'▪︎ - BIT TYPES'!B10</x:f>
        <x:v>SIGN (two’s complement)</x:v>
      </x:c>
      <x:c r="C60" s="14" t="str">
        <x:f>'▪︎ - BIT TYPES'!D10</x:f>
        <x:v>Purple</x:v>
      </x:c>
      <x:c r="D60" s="105" t="str">
        <x:f>'▪︎ - BIT TYPES'!I10</x:f>
        <x:v>Sign mechanism combined with SCALAR coordinates inside a TWOS BitGroup.</x:v>
      </x:c>
    </x:row>
    <x:row r="61">
      <x:c r="A61" s="9" t="str">
        <x:f>'▪︎ - BIT TYPES'!A11</x:f>
        <x:v>4</x:v>
      </x:c>
      <x:c r="B61" s="109" t="str">
        <x:f>'▪︎ - BIT TYPES'!B11</x:f>
        <x:v>PRESENCE</x:v>
      </x:c>
      <x:c r="C61" s="14" t="str">
        <x:f>'▪︎ - BIT TYPES'!D11</x:f>
        <x:v>Green</x:v>
      </x:c>
      <x:c r="D61" s="105" t="str">
        <x:f>'▪︎ - BIT TYPES'!I11</x:f>
        <x:v>Signals presence or absence under the SK placement definition.</x:v>
      </x:c>
    </x:row>
    <x:row r="62">
      <x:c r="A62" s="9" t="str">
        <x:f>'▪︎ - BIT TYPES'!A12</x:f>
        <x:v>5</x:v>
      </x:c>
      <x:c r="B62" s="109" t="str">
        <x:f>'▪︎ - BIT TYPES'!B12</x:f>
        <x:v>ENUM Member</x:v>
      </x:c>
      <x:c r="C62" s="14" t="str">
        <x:f>'▪︎ - BIT TYPES'!D12</x:f>
        <x:v>Blue</x:v>
      </x:c>
      <x:c r="D62" s="105" t="str">
        <x:f>'▪︎ - BIT TYPES'!I12</x:f>
        <x:v>Bit participates in bounded enumerated state.</x:v>
      </x:c>
    </x:row>
    <x:row r="63">
      <x:c r="A63" s="9" t="str">
        <x:f>'▪︎ - BIT TYPES'!A13</x:f>
        <x:v>6</x:v>
      </x:c>
      <x:c r="B63" s="109" t="str">
        <x:f>'▪︎ - BIT TYPES'!B13</x:f>
        <x:v>CONTROL FLAG</x:v>
      </x:c>
      <x:c r="C63" s="14" t="str">
        <x:f>'▪︎ - BIT TYPES'!D13</x:f>
        <x:v>Yellow</x:v>
      </x:c>
      <x:c r="D63" s="105" t="str">
        <x:f>'▪︎ - BIT TYPES'!I13</x:f>
        <x:v>Governed control flag.</x:v>
      </x:c>
    </x:row>
    <x:row r="64">
      <x:c r="A64" s="9" t="str">
        <x:f>'▪︎ - BIT TYPES'!A14</x:f>
        <x:v>7</x:v>
      </x:c>
      <x:c r="B64" s="109" t="str">
        <x:f>'▪︎ - BIT TYPES'!B14</x:f>
        <x:v>CONTINUATION / EXTENSION</x:v>
      </x:c>
      <x:c r="C64" s="14" t="str">
        <x:f>'▪︎ - BIT TYPES'!D14</x:f>
        <x:v>Magenta</x:v>
      </x:c>
      <x:c r="D64" s="105" t="str">
        <x:f>'▪︎ - BIT TYPES'!I14</x:f>
        <x:v>Signals governed continuation/extension behavior.</x:v>
      </x:c>
    </x:row>
    <x:row r="65">
      <x:c r="A65" s="9" t="str">
        <x:f>'▪︎ - BIT TYPES'!A15</x:f>
        <x:v>8</x:v>
      </x:c>
      <x:c r="B65" s="109" t="str">
        <x:f>'▪︎ - BIT TYPES'!B15</x:f>
        <x:v>ROUTE</x:v>
      </x:c>
      <x:c r="C65" s="14" t="str">
        <x:f>'▪︎ - BIT TYPES'!D15</x:f>
        <x:v>Cyan</x:v>
      </x:c>
      <x:c r="D65" s="105" t="str">
        <x:f>'▪︎ - BIT TYPES'!I15</x:f>
        <x:v>Signals a governed routing choice/capability.</x:v>
      </x:c>
    </x:row>
    <x:row r="66">
      <x:c r="A66" s="9" t="str">
        <x:f>'▪︎ - BIT TYPES'!A16</x:f>
        <x:v>9</x:v>
      </x:c>
      <x:c r="B66" s="109" t="str">
        <x:f>'▪︎ - BIT TYPES'!B16</x:f>
        <x:v>VALIDITY / NULL</x:v>
      </x:c>
      <x:c r="C66" s="14" t="str">
        <x:f>'▪︎ - BIT TYPES'!D16</x:f>
        <x:v>Orange</x:v>
      </x:c>
      <x:c r="D66" s="105" t="str">
        <x:f>'▪︎ - BIT TYPES'!I16</x:f>
        <x:v>Signals validity/null semantics under declared placement rules.</x:v>
      </x:c>
    </x:row>
    <x:row r="67">
      <x:c r="A67" s="9" t="str">
        <x:f>'▪︎ - BIT TYPES'!A17</x:f>
        <x:v>10</x:v>
      </x:c>
      <x:c r="B67" s="109" t="str">
        <x:f>'▪︎ - BIT TYPES'!B17</x:f>
        <x:v>INTEGRITY / CHECK</x:v>
      </x:c>
      <x:c r="C67" s="14" t="str">
        <x:f>'▪︎ - BIT TYPES'!D17</x:f>
        <x:v>Teal</x:v>
      </x:c>
      <x:c r="D67" s="105" t="str">
        <x:f>'▪︎ - BIT TYPES'!I17</x:f>
        <x:v>Supports integrity/check semantics.</x:v>
      </x:c>
    </x:row>
    <x:row r="68">
      <x:c r="A68" s="1" t="n"/>
      <x:c r="B68" s="1" t="n"/>
      <x:c r="C68" s="1" t="n"/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</x:row>
    <x:row r="69">
      <x:c r="A69" s="1" t="n"/>
      <x:c r="B69" s="1" t="n"/>
      <x:c r="C69" s="1" t="n"/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</x:row>
    <x:row r="70" s="97" customFormat="1" ht="24" customHeight="1">
      <x:c r="A70" s="119" t="inlineStr">
        <x:is>
          <x:t xml:space="preserve">BUILD CYCLE</x:t>
        </x:is>
      </x:c>
      <x:c r="B70" s="160" t="n"/>
      <x:c r="C70" s="160" t="n"/>
      <x:c r="D70" s="160" t="n"/>
      <x:c r="E70" s="160" t="n"/>
      <x:c r="F70" s="160" t="n"/>
      <x:c r="G70" s="160" t="n"/>
      <x:c r="H70" s="160" t="n"/>
      <x:c r="I70" s="160" t="n"/>
      <x:c r="J70" s="160" t="n"/>
      <x:c r="K70" s="160" t="n"/>
      <x:c r="L70" s="160" t="n"/>
    </x:row>
    <x:row r="71">
      <x:c r="A71" s="112" t="inlineStr">
        <x:is>
          <x:t xml:space="preserve">DEFINE → MATCH → REUSE / CREATE → PLACE → TYPE → TRUST → RENDER → VALIDATE → PUBLISH</x:t>
        </x:is>
      </x:c>
    </x:row>
    <x:row r="72"/>
    <x:row r="73">
      <x:c r="A73" s="1" t="n"/>
      <x:c r="B73" s="1" t="n"/>
      <x:c r="C73" s="1" t="n"/>
      <x:c r="D73" s="1" t="n"/>
      <x:c r="E73" s="1" t="n"/>
      <x:c r="F73" s="1" t="n"/>
      <x:c r="G73" s="1" t="n"/>
      <x:c r="H73" s="1" t="n"/>
      <x:c r="I73" s="1" t="n"/>
      <x:c r="J73" s="1" t="n"/>
      <x:c r="K73" s="1" t="n"/>
      <x:c r="L73" s="1" t="n"/>
    </x:row>
    <x:row r="74">
      <x:c r="A74" s="1" t="n"/>
      <x:c r="B74" s="1" t="n"/>
      <x:c r="C74" s="1" t="n"/>
      <x:c r="D74" s="1" t="n"/>
      <x:c r="E74" s="1" t="n"/>
      <x:c r="F74" s="1" t="n"/>
      <x:c r="G74" s="1" t="n"/>
      <x:c r="H74" s="1" t="n"/>
      <x:c r="I74" s="1" t="n"/>
      <x:c r="J74" s="1" t="n"/>
      <x:c r="K74" s="1" t="n"/>
      <x:c r="L74" s="1" t="n"/>
    </x:row>
    <x:row r="75" s="97" customFormat="1" ht="24" customHeight="1">
      <x:c r="A75" s="113" t="inlineStr">
        <x:is>
          <x:t xml:space="preserve">SHELL VALIDATION LOOP</x:t>
        </x:is>
      </x:c>
      <x:c r="B75" s="161" t="n"/>
      <x:c r="C75" s="161" t="n"/>
      <x:c r="D75" s="161" t="n"/>
      <x:c r="E75" s="161" t="n"/>
      <x:c r="F75" s="161" t="n"/>
      <x:c r="G75" s="161" t="n"/>
      <x:c r="H75" s="161" t="n"/>
      <x:c r="I75" s="161" t="n"/>
      <x:c r="J75" s="161" t="n"/>
      <x:c r="K75" s="161" t="n"/>
      <x:c r="L75" s="161" t="n"/>
    </x:row>
    <x:row r="76">
      <x:c r="A76" s="15" t="inlineStr">
        <x:is>
          <x:t xml:space="preserve">1 SHELL</x:t>
        </x:is>
      </x:c>
      <x:c r="B76" s="109" t="inlineStr">
        <x:is>
          <x:t xml:space="preserve">Build workbook architecture before choosing a domain SK.</x:t>
        </x:is>
      </x:c>
    </x:row>
    <x:row r="77">
      <x:c r="A77" s="15" t="inlineStr">
        <x:is>
          <x:t xml:space="preserve">2 INSPECT</x:t>
        </x:is>
      </x:c>
      <x:c r="B77" s="109" t="inlineStr">
        <x:is>
          <x:t xml:space="preserve">Render and inspect for structural/visual faults.</x:t>
        </x:is>
      </x:c>
    </x:row>
    <x:row r="78">
      <x:c r="A78" s="15" t="inlineStr">
        <x:is>
          <x:t xml:space="preserve">3 SEED SK</x:t>
        </x:is>
      </x:c>
      <x:c r="B78" s="109" t="inlineStr">
        <x:is>
          <x:t xml:space="preserve">Plug in one fairly easy SK without special-case cheating.</x:t>
        </x:is>
      </x:c>
    </x:row>
    <x:row r="79">
      <x:c r="A79" s="15" t="inlineStr">
        <x:is>
          <x:t xml:space="preserve">4 PATCH</x:t>
        </x:is>
      </x:c>
      <x:c r="B79" s="109" t="inlineStr">
        <x:is>
          <x:t xml:space="preserve">Change Builder architecture rather than hacking the seed SK.</x:t>
        </x:is>
      </x:c>
    </x:row>
    <x:row r="80">
      <x:c r="A80" s="15" t="inlineStr">
        <x:is>
          <x:t xml:space="preserve">5 EXPANSION SET</x:t>
        </x:is>
      </x:c>
      <x:c r="B80" s="109" t="inlineStr">
        <x:is>
          <x:t xml:space="preserve">Add increasingly different SKs to exercise the grammar.</x:t>
        </x:is>
      </x:c>
    </x:row>
    <x:row r="81">
      <x:c r="A81" s="15" t="inlineStr">
        <x:is>
          <x:t xml:space="preserve">6 STABILITY POINT</x:t>
        </x:is>
      </x:c>
      <x:c r="B81" s="109" t="inlineStr">
        <x:is>
          <x:t xml:space="preserve">New SKs mostly require data entry rather than Builder redesign.</x:t>
        </x:is>
      </x:c>
    </x:row>
    <x:row r="82">
      <x:c r="A82" s="1" t="n"/>
      <x:c r="B82" s="1" t="n"/>
      <x:c r="C82" s="1" t="n"/>
      <x:c r="D82" s="1" t="n"/>
      <x:c r="E82" s="1" t="n"/>
      <x:c r="F82" s="1" t="n"/>
      <x:c r="G82" s="1" t="n"/>
      <x:c r="H82" s="1" t="n"/>
      <x:c r="I82" s="1" t="n"/>
      <x:c r="J82" s="1" t="n"/>
      <x:c r="K82" s="1" t="n"/>
      <x:c r="L82" s="1" t="n"/>
    </x:row>
    <x:row r="83">
      <x:c r="A83" s="1" t="n"/>
      <x:c r="B83" s="1" t="n"/>
      <x:c r="C83" s="1" t="n"/>
      <x:c r="D83" s="1" t="n"/>
      <x:c r="E83" s="1" t="n"/>
      <x:c r="F83" s="1" t="n"/>
      <x:c r="G83" s="1" t="n"/>
      <x:c r="H83" s="1" t="n"/>
      <x:c r="I83" s="1" t="n"/>
      <x:c r="J83" s="1" t="n"/>
      <x:c r="K83" s="1" t="n"/>
      <x:c r="L83" s="1" t="n"/>
    </x:row>
    <x:row r="84" s="97" customFormat="1" ht="24" customHeight="1">
      <x:c r="A84" s="99" t="inlineStr">
        <x:is>
          <x:t xml:space="preserve">READING SEQUENCE</x:t>
        </x:is>
      </x:c>
      <x:c r="B84" s="154" t="n"/>
      <x:c r="C84" s="154" t="n"/>
      <x:c r="D84" s="154" t="n"/>
      <x:c r="E84" s="154" t="n"/>
      <x:c r="F84" s="154" t="n"/>
      <x:c r="G84" s="154" t="n"/>
      <x:c r="H84" s="154" t="n"/>
      <x:c r="I84" s="154" t="n"/>
      <x:c r="J84" s="154" t="n"/>
      <x:c r="K84" s="154" t="n"/>
      <x:c r="L84" s="154" t="n"/>
    </x:row>
    <x:row r="85">
      <x:c r="A85" s="9" t="inlineStr">
        <x:is>
          <x:t xml:space="preserve">WHERE is it?</x:t>
        </x:is>
      </x:c>
      <x:c r="B85" s="109" t="inlineStr">
        <x:is>
          <x:t xml:space="preserve">Structure / BitGroup boundaries / coordinate</x:t>
        </x:is>
      </x:c>
    </x:row>
    <x:row r="86">
      <x:c r="A86" s="9" t="inlineStr">
        <x:is>
          <x:t xml:space="preserve">WHAT machinery is it?</x:t>
        </x:is>
      </x:c>
      <x:c r="B86" s="109" t="inlineStr">
        <x:is>
          <x:t xml:space="preserve">Bit Type</x:t>
        </x:is>
      </x:c>
    </x:row>
    <x:row r="87">
      <x:c r="A87" s="9" t="inlineStr">
        <x:is>
          <x:t xml:space="preserve">HOW should I trust it?</x:t>
        </x:is>
      </x:c>
      <x:c r="B87" s="109" t="inlineStr">
        <x:is>
          <x:t xml:space="preserve">Trust</x:t>
        </x:is>
      </x:c>
    </x:row>
    <x:row r="88">
      <x:c r="A88" s="9" t="inlineStr">
        <x:is>
          <x:t xml:space="preserve">WHAT does it mean here?</x:t>
        </x:is>
      </x:c>
      <x:c r="B88" s="109" t="inlineStr">
        <x:is>
          <x:t xml:space="preserve">Semantic placement</x:t>
        </x:is>
      </x:c>
    </x:row>
    <x:row r="89">
      <x:c r="A89" s="9" t="inlineStr">
        <x:is>
          <x:t xml:space="preserve">WHAT is its current value?</x:t>
        </x:is>
      </x:c>
      <x:c r="B89" s="109" t="inlineStr">
        <x:is>
          <x:t xml:space="preserve">State</x:t>
        </x:is>
      </x:c>
    </x:row>
    <x:row r="90">
      <x:c r="A90" s="9" t="inlineStr">
        <x:is>
          <x:t xml:space="preserve">WHY does it behave that way?</x:t>
        </x:is>
      </x:c>
      <x:c r="B90" s="109" t="inlineStr">
        <x:is>
          <x:t xml:space="preserve">Rules / formulas / conditions</x:t>
        </x:is>
      </x:c>
    </x:row>
    <x:row r="91">
      <x:c r="A91" s="9" t="inlineStr">
        <x:is>
          <x:t xml:space="preserve">IS IT ASSERTED HERE?</x:t>
        </x:is>
      </x:c>
      <x:c r="B91" s="109" t="inlineStr">
        <x:is>
          <x:t xml:space="preserve">Applicability / gating after governing inputs are resolved.</x:t>
        </x:is>
      </x:c>
      <x:c r="C91" s="1" t="n"/>
      <x:c r="D91" s="1" t="n"/>
      <x:c r="E91" s="1" t="n"/>
      <x:c r="F91" s="1" t="n"/>
      <x:c r="G91" s="1" t="n"/>
      <x:c r="H91" s="1" t="n"/>
      <x:c r="I91" s="1" t="n"/>
      <x:c r="J91" s="1" t="n"/>
      <x:c r="K91" s="1" t="n"/>
      <x:c r="L91" s="1" t="n"/>
    </x:row>
    <x:row r="92">
      <x:c r="A92" s="9" t="inlineStr">
        <x:is>
          <x:t xml:space="preserve">IS ITS MEANING VALID?</x:t>
        </x:is>
      </x:c>
      <x:c r="B92" s="109" t="inlineStr">
        <x:is>
          <x:t xml:space="preserve">Semantic Reader validity, distinct from raw BitGroup validity.</x:t>
        </x:is>
      </x:c>
      <x:c r="C92" s="1" t="n"/>
      <x:c r="D92" s="1" t="n"/>
      <x:c r="E92" s="1" t="n"/>
      <x:c r="F92" s="1" t="n"/>
      <x:c r="G92" s="1" t="n"/>
      <x:c r="H92" s="1" t="n"/>
      <x:c r="I92" s="1" t="n"/>
      <x:c r="J92" s="1" t="n"/>
      <x:c r="K92" s="1" t="n"/>
      <x:c r="L92" s="1" t="n"/>
    </x:row>
    <x:row r="93" s="97" customFormat="1" ht="28" customHeight="1">
      <x:c r="A93" s="111" t="inlineStr">
        <x:is>
          <x:t xml:space="preserve">FIGURES / DEMONSTRATIONS = explanatory projections. README = human-readable contract. BUILDER TABLES = authoritative implementation structure.</x:t>
        </x:is>
      </x:c>
    </x:row>
    <x:row r="94">
      <x:c r="A94" s="1" t="n"/>
      <x:c r="B94" s="1" t="n"/>
      <x:c r="C94" s="1" t="n"/>
      <x:c r="D94" s="1" t="n"/>
      <x:c r="E94" s="1" t="n"/>
      <x:c r="F94" s="1" t="n"/>
      <x:c r="G94" s="1" t="n"/>
      <x:c r="H94" s="1" t="n"/>
      <x:c r="I94" s="1" t="n"/>
      <x:c r="J94" s="1" t="n"/>
      <x:c r="K94" s="1" t="n"/>
      <x:c r="L94" s="1" t="n"/>
    </x:row>
    <x:row r="95">
      <x:c r="A95" s="1" t="n"/>
      <x:c r="B95" s="1" t="n"/>
      <x:c r="C95" s="1" t="n"/>
      <x:c r="D95" s="1" t="n"/>
      <x:c r="E95" s="1" t="n"/>
      <x:c r="F95" s="1" t="n"/>
      <x:c r="G95" s="1" t="n"/>
      <x:c r="H95" s="1" t="n"/>
      <x:c r="I95" s="1" t="n"/>
      <x:c r="J95" s="1" t="n"/>
      <x:c r="K95" s="1" t="n"/>
      <x:c r="L95" s="1" t="n"/>
    </x:row>
    <x:row r="96" s="97" customFormat="1" ht="24" customHeight="1">
      <x:c r="A96" s="99" t="inlineStr">
        <x:is>
          <x:t xml:space="preserve">STANDARD BITWORD VIEW TARGET</x:t>
        </x:is>
      </x:c>
      <x:c r="B96" s="154" t="n"/>
      <x:c r="C96" s="154" t="n"/>
      <x:c r="D96" s="154" t="n"/>
      <x:c r="E96" s="154" t="n"/>
      <x:c r="F96" s="154" t="n"/>
      <x:c r="G96" s="154" t="n"/>
      <x:c r="H96" s="154" t="n"/>
      <x:c r="I96" s="154" t="n"/>
      <x:c r="J96" s="154" t="n"/>
      <x:c r="K96" s="154" t="n"/>
      <x:c r="L96" s="154" t="n"/>
    </x:row>
    <x:row r="97">
      <x:c r="A97" s="109" t="inlineStr">
        <x:is>
          <x:t xml:space="preserve">Structure View — coordinates, BitGroups, boundaries, width, Reserved regions.</x:t>
        </x:is>
      </x:c>
    </x:row>
    <x:row r="98">
      <x:c r="A98" s="109" t="inlineStr">
        <x:is>
          <x:t xml:space="preserve">Type View — canonical Bit-Type codes/colors.</x:t>
        </x:is>
      </x:c>
    </x:row>
    <x:row r="99">
      <x:c r="A99" s="109" t="inlineStr">
        <x:is>
          <x:t xml:space="preserve">Trust View — ₸ behavior across complete BitGroups.</x:t>
        </x:is>
      </x:c>
    </x:row>
    <x:row r="100">
      <x:c r="A100" s="109" t="inlineStr">
        <x:is>
          <x:t xml:space="preserve">State View — current or selected 0/1 state.</x:t>
        </x:is>
      </x:c>
    </x:row>
    <x:row r="101">
      <x:c r="A101" s="109" t="inlineStr">
        <x:is>
          <x:t xml:space="preserve">Semantic Placement View — what each BitGroup/Bit means here.</x:t>
        </x:is>
      </x:c>
    </x:row>
    <x:row r="102">
      <x:c r="A102" s="109" t="inlineStr">
        <x:is>
          <x:t xml:space="preserve">Rule View — decoding rules, allowable ranges, formulas, links, trust algorithms, and conditions.</x:t>
        </x:is>
      </x:c>
    </x:row>
    <x:row r="103">
      <x:c r="A103" s="109" t="inlineStr">
        <x:is>
          <x:t xml:space="preserve">Reader View — raw validity, governing inputs, applicability, semantic validity/value, code resolution, Reader output.</x:t>
        </x:is>
      </x:c>
      <x:c r="B103" s="1" t="n"/>
      <x:c r="C103" s="1" t="n"/>
      <x:c r="D103" s="1" t="n"/>
      <x:c r="E103" s="1" t="n"/>
      <x:c r="F103" s="1" t="n"/>
      <x:c r="G103" s="1" t="n"/>
      <x:c r="H103" s="1" t="n"/>
      <x:c r="I103" s="1" t="n"/>
      <x:c r="J103" s="1" t="n"/>
      <x:c r="K103" s="1" t="n"/>
      <x:c r="L103" s="1" t="n"/>
    </x:row>
    <x:row r="104">
      <x:c r="A104" s="109" t="inlineStr">
        <x:is>
          <x:t xml:space="preserve">Serialization View — explicit placement orientation; reusable BitGroup membership identity remains separate.</x:t>
        </x:is>
      </x:c>
      <x:c r="B104" s="1" t="n"/>
      <x:c r="C104" s="1" t="n"/>
      <x:c r="D104" s="1" t="n"/>
      <x:c r="E104" s="1" t="n"/>
      <x:c r="F104" s="1" t="n"/>
      <x:c r="G104" s="1" t="n"/>
      <x:c r="H104" s="1" t="n"/>
      <x:c r="I104" s="1" t="n"/>
      <x:c r="J104" s="1" t="n"/>
      <x:c r="K104" s="1" t="n"/>
      <x:c r="L104" s="1" t="n"/>
    </x:row>
    <x:row r="105" s="97" customFormat="1" ht="15.600000381469727" customHeight="1">
      <x:c r="A105" s="99" t="inlineStr">
        <x:is>
          <x:t xml:space="preserve">TIME-128 PATCH RESULTS</x:t>
        </x:is>
      </x:c>
      <x:c r="B105" s="1" t="n"/>
      <x:c r="C105" s="1" t="n"/>
      <x:c r="D105" s="1" t="n"/>
      <x:c r="E105" s="1" t="n"/>
      <x:c r="F105" s="1" t="n"/>
      <x:c r="G105" s="1" t="n"/>
      <x:c r="H105" s="1" t="n"/>
      <x:c r="I105" s="1" t="n"/>
      <x:c r="J105" s="1" t="n"/>
      <x:c r="K105" s="1" t="n"/>
      <x:c r="L105" s="1" t="n"/>
    </x:row>
    <x:row r="106">
      <x:c r="A106" s="109" t="inlineStr">
        <x:is>
          <x:t xml:space="preserve">1 Placement identity now separates from reusable Registered BitGroup identity and BitWord-local Semantic Key / Semantic Role.</x:t>
        </x:is>
      </x:c>
      <x:c r="B106" s="1" t="n"/>
      <x:c r="C106" s="1" t="n"/>
      <x:c r="D106" s="1" t="n"/>
      <x:c r="E106" s="1" t="n"/>
      <x:c r="F106" s="1" t="n"/>
      <x:c r="G106" s="1" t="n"/>
      <x:c r="H106" s="1" t="n"/>
      <x:c r="I106" s="1" t="n"/>
      <x:c r="J106" s="1" t="n"/>
      <x:c r="K106" s="1" t="n"/>
      <x:c r="L106" s="1" t="n"/>
    </x:row>
    <x:row r="107">
      <x:c r="A107" s="109" t="inlineStr">
        <x:is>
          <x:t xml:space="preserve">2 Read/Test separates Raw Validity from Semantic Validity; physical decodability no longer collapses into domain correctness.</x:t>
        </x:is>
      </x:c>
      <x:c r="B107" s="1" t="n"/>
      <x:c r="C107" s="1" t="n"/>
      <x:c r="D107" s="1" t="n"/>
      <x:c r="E107" s="1" t="n"/>
      <x:c r="F107" s="1" t="n"/>
      <x:c r="G107" s="1" t="n"/>
      <x:c r="H107" s="1" t="n"/>
      <x:c r="I107" s="1" t="n"/>
      <x:c r="J107" s="1" t="n"/>
      <x:c r="K107" s="1" t="n"/>
      <x:c r="L107" s="1" t="n"/>
    </x:row>
    <x:row r="108">
      <x:c r="A108" s="109" t="inlineStr">
        <x:is>
          <x:t xml:space="preserve">3 Governing Condition / Inputs and Applicability are explicit; state gating is not reclassified as ₸4 CONDITIONAL Trust.</x:t>
        </x:is>
      </x:c>
      <x:c r="B108" s="1" t="n"/>
      <x:c r="C108" s="1" t="n"/>
      <x:c r="D108" s="1" t="n"/>
      <x:c r="E108" s="1" t="n"/>
      <x:c r="F108" s="1" t="n"/>
      <x:c r="G108" s="1" t="n"/>
      <x:c r="H108" s="1" t="n"/>
      <x:c r="I108" s="1" t="n"/>
      <x:c r="J108" s="1" t="n"/>
      <x:c r="K108" s="1" t="n"/>
      <x:c r="L108" s="1" t="n"/>
    </x:row>
    <x:row r="109">
      <x:c r="A109" s="109" t="inlineStr">
        <x:is>
          <x:t xml:space="preserve">4 📖 CODE - READER CODES carries structured Reader-local code mappings; unregistered values remain unresolved.</x:t>
        </x:is>
      </x:c>
      <x:c r="B109" s="1" t="n"/>
      <x:c r="C109" s="1" t="n"/>
      <x:c r="D109" s="1" t="n"/>
      <x:c r="E109" s="1" t="n"/>
      <x:c r="F109" s="1" t="n"/>
      <x:c r="G109" s="1" t="n"/>
      <x:c r="H109" s="1" t="n"/>
      <x:c r="I109" s="1" t="n"/>
      <x:c r="J109" s="1" t="n"/>
      <x:c r="K109" s="1" t="n"/>
      <x:c r="L109" s="1" t="n"/>
    </x:row>
    <x:row r="110">
      <x:c r="A110" s="109" t="inlineStr">
        <x:is>
          <x:t xml:space="preserve">5 Serialization Orientation is explicit at BitGroup placement level; orientation does not redefine reusable BitGroup membership identity.</x:t>
        </x:is>
      </x:c>
      <x:c r="B110" s="1" t="n"/>
      <x:c r="C110" s="1" t="n"/>
      <x:c r="D110" s="1" t="n"/>
      <x:c r="E110" s="1" t="n"/>
      <x:c r="F110" s="1" t="n"/>
      <x:c r="G110" s="1" t="n"/>
      <x:c r="H110" s="1" t="n"/>
      <x:c r="I110" s="1" t="n"/>
      <x:c r="J110" s="1" t="n"/>
      <x:c r="K110" s="1" t="n"/>
      <x:c r="L110" s="1" t="n"/>
    </x:row>
    <x:row r="111">
      <x:c r="A111" s="109" t="inlineStr">
        <x:is>
          <x:t xml:space="preserve">Result: TIME-128 fits without special-case semantic hacking, while the Builder shell becomes more general for the next SK trials.</x:t>
        </x:is>
      </x:c>
      <x:c r="B111" s="1" t="n"/>
      <x:c r="C111" s="1" t="n"/>
      <x:c r="D111" s="1" t="n"/>
      <x:c r="E111" s="1" t="n"/>
      <x:c r="F111" s="1" t="n"/>
      <x:c r="G111" s="1" t="n"/>
      <x:c r="H111" s="1" t="n"/>
      <x:c r="I111" s="1" t="n"/>
      <x:c r="J111" s="1" t="n"/>
      <x:c r="K111" s="1" t="n"/>
      <x:c r="L111" s="1" t="n"/>
    </x:row>
    <x:row r="112">
      <x:c r="A112" s="1" t="n"/>
      <x:c r="B112" s="1" t="n"/>
      <x:c r="C112" s="1" t="n"/>
      <x:c r="D112" s="1" t="n"/>
      <x:c r="E112" s="1" t="n"/>
      <x:c r="F112" s="1" t="n"/>
      <x:c r="G112" s="1" t="n"/>
      <x:c r="H112" s="1" t="n"/>
      <x:c r="I112" s="1" t="n"/>
      <x:c r="J112" s="1" t="n"/>
      <x:c r="K112" s="1" t="n"/>
      <x:c r="L112" s="1" t="n"/>
    </x:row>
    <x:row r="113">
      <x:c r="A113" s="1" t="inlineStr">
        <x:is>
          <x:t xml:space="preserve">FOOD-128 TASK 05 — GENERAL PATCH RESULTS</x:t>
        </x:is>
      </x:c>
      <x:c r="B113" s="1" t="n"/>
      <x:c r="C113" s="1" t="n"/>
      <x:c r="D113" s="1" t="n"/>
      <x:c r="E113" s="1" t="n"/>
      <x:c r="F113" s="1" t="n"/>
      <x:c r="G113" s="1" t="n"/>
      <x:c r="H113" s="1" t="n"/>
      <x:c r="I113" s="1" t="n"/>
      <x:c r="J113" s="1" t="n"/>
      <x:c r="K113" s="1" t="n"/>
      <x:c r="L113" s="1" t="n"/>
    </x:row>
    <x:row r="114">
      <x:c r="A114" s="1" t="inlineStr">
        <x:is>
          <x:t xml:space="preserve">PATCH 6–8: normalize Excel Table coverage; add BitWord-level serialization contract; add BitGroup Semantic Math Class and clarify governing/decode inputs.</x:t>
        </x:is>
      </x:c>
      <x:c r="B114" s="1" t="n"/>
      <x:c r="C114" s="1" t="n"/>
      <x:c r="D114" s="1" t="n"/>
      <x:c r="E114" s="1" t="n"/>
      <x:c r="F114" s="1" t="n"/>
      <x:c r="G114" s="1" t="n"/>
      <x:c r="H114" s="1" t="n"/>
      <x:c r="I114" s="1" t="n"/>
      <x:c r="J114" s="1" t="n"/>
      <x:c r="K114" s="1" t="n"/>
      <x:c r="L114" s="1" t="n"/>
    </x:row>
    <x:row r="115">
      <x:c r="A115" s="1" t="inlineStr">
        <x:is>
          <x:t xml:space="preserve">Result: FOOD-128 fits the shared single-resolution architecture. Nutrition, Flavor8, and CLASS16 keep distinct mathematical semantics even when physical bit machinery is reused.</x:t>
        </x:is>
      </x:c>
      <x:c r="B115" s="1" t="n"/>
      <x:c r="C115" s="1" t="n"/>
      <x:c r="D115" s="1" t="n"/>
      <x:c r="E115" s="1" t="n"/>
      <x:c r="F115" s="1" t="n"/>
      <x:c r="G115" s="1" t="n"/>
      <x:c r="H115" s="1" t="n"/>
      <x:c r="I115" s="1" t="n"/>
      <x:c r="J115" s="1" t="n"/>
      <x:c r="K115" s="1" t="n"/>
      <x:c r="L115" s="1" t="n"/>
    </x:row>
  </x:sheetData>
  <x:mergeCells>
    <x:mergeCell ref="D61:L61"/>
    <x:mergeCell ref="A37:L37"/>
    <x:mergeCell ref="B47:L47"/>
    <x:mergeCell ref="A46:L46"/>
    <x:mergeCell ref="A21:L21"/>
    <x:mergeCell ref="B12:L12"/>
    <x:mergeCell ref="B86:L86"/>
    <x:mergeCell ref="A23:L23"/>
    <x:mergeCell ref="D62:L62"/>
    <x:mergeCell ref="B14:L14"/>
    <x:mergeCell ref="A100:L100"/>
    <x:mergeCell ref="D64:L64"/>
    <x:mergeCell ref="B13:L13"/>
    <x:mergeCell ref="B78:L78"/>
    <x:mergeCell ref="B87:L87"/>
    <x:mergeCell ref="A93:L93"/>
    <x:mergeCell ref="A102:L102"/>
    <x:mergeCell ref="A71:L72"/>
    <x:mergeCell ref="A34:L34"/>
    <x:mergeCell ref="B49:L49"/>
    <x:mergeCell ref="A36:L36"/>
    <x:mergeCell ref="B51:L51"/>
    <x:mergeCell ref="A6:L6"/>
    <x:mergeCell ref="B50:L50"/>
    <x:mergeCell ref="A75:L75"/>
    <x:mergeCell ref="B90:L90"/>
    <x:mergeCell ref="D66:L66"/>
    <x:mergeCell ref="B77:L77"/>
    <x:mergeCell ref="A5:L5"/>
    <x:mergeCell ref="B11:L11"/>
    <x:mergeCell ref="A32:L32"/>
    <x:mergeCell ref="A97:L97"/>
    <x:mergeCell ref="A38:L38"/>
    <x:mergeCell ref="A96:L96"/>
    <x:mergeCell ref="A43:L43"/>
    <x:mergeCell ref="B29:L29"/>
    <x:mergeCell ref="A40:L40"/>
    <x:mergeCell ref="A24:L24"/>
    <x:mergeCell ref="D63:L63"/>
    <x:mergeCell ref="B15:L15"/>
    <x:mergeCell ref="B80:L80"/>
    <x:mergeCell ref="B89:L89"/>
    <x:mergeCell ref="D65:L65"/>
    <x:mergeCell ref="B79:L79"/>
    <x:mergeCell ref="A84:L84"/>
    <x:mergeCell ref="B81:L81"/>
    <x:mergeCell ref="A18:L18"/>
    <x:mergeCell ref="A2:L2"/>
    <x:mergeCell ref="A42:L42"/>
    <x:mergeCell ref="A22:L22"/>
    <x:mergeCell ref="A20:L20"/>
    <x:mergeCell ref="D67:L67"/>
    <x:mergeCell ref="B28:L28"/>
    <x:mergeCell ref="A98:L98"/>
    <x:mergeCell ref="B30:L30"/>
    <x:mergeCell ref="A70:L70"/>
    <x:mergeCell ref="B85:L85"/>
    <x:mergeCell ref="A7:L7"/>
    <x:mergeCell ref="D57:L57"/>
    <x:mergeCell ref="A41:L41"/>
    <x:mergeCell ref="A99:L99"/>
    <x:mergeCell ref="A56:L56"/>
    <x:mergeCell ref="A27:L27"/>
    <x:mergeCell ref="A101:L101"/>
    <x:mergeCell ref="A33:L33"/>
    <x:mergeCell ref="B48:L48"/>
    <x:mergeCell ref="D58:L58"/>
    <x:mergeCell ref="A53:L53"/>
    <x:mergeCell ref="A35:L35"/>
    <x:mergeCell ref="B88:L88"/>
    <x:mergeCell ref="A19:L19"/>
    <x:mergeCell ref="B10:L10"/>
    <x:mergeCell ref="A9:L9"/>
    <x:mergeCell ref="D59:L59"/>
    <x:mergeCell ref="A39:L39"/>
    <x:mergeCell ref="D60:L60"/>
    <x:mergeCell ref="A1:L1"/>
    <x:mergeCell ref="B76:L76"/>
  </x:mergeCells>
  <x:hyperlinks>
    <x:hyperlink ref="A3" location="'⁅▪︎|▪︎⁆ ➡️ - SK INDEX'!A1"/>
  </x:hyperlink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08080"/>
  </x:sheetPr>
  <x:sheetViews>
    <x:sheetView showGridLines="0" workbookViewId="0">
      <x:pane ySplit="5" topLeftCell="A6" activePane="bottomLeft" state="frozen"/>
    </x:sheetView>
  </x:sheetViews>
  <x:sheetFormatPr baseColWidth="8" defaultRowHeight="14.399999618530273"/>
  <x:cols>
    <x:col min="1" max="1" width="13" style="97" customWidth="1"/>
    <x:col min="2" max="2" width="24" style="97" customWidth="1"/>
    <x:col min="3" max="3" width="28" style="97" customWidth="1"/>
    <x:col min="4" max="4" width="16" style="97" customWidth="1"/>
    <x:col min="5" max="5" width="14" style="97" customWidth="1"/>
    <x:col min="6" max="7" width="24" style="97" customWidth="1"/>
    <x:col min="8" max="8" width="25" style="97" customWidth="1"/>
    <x:col min="9" max="9" width="44" style="97" customWidth="1"/>
    <x:col min="10" max="10" width="16" style="97" customWidth="1"/>
    <x:col min="11" max="11" width="12" style="97" customWidth="1"/>
    <x:col min="12" max="12" width="2" style="97" customWidth="1"/>
  </x:cols>
  <x:sheetData>
    <x:row r="1" s="97" customFormat="1" ht="34" customHeight="1">
      <x:c r="A1" s="101" t="inlineStr">
        <x:is>
          <x:t xml:space="preserve">▪︎ - BIT TYPES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</x:row>
    <x:row r="2" s="97" customFormat="1" ht="28" customHeight="1">
      <x:c r="A2" s="96" t="inlineStr">
        <x:is>
          <x:t xml:space="preserve">🛠️A — Registered primitive Bit machinery. Type → Helper → Rendering; color is never semantic authority.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</x:row>
    <x:row r="5" s="97" customFormat="1" ht="24" customHeight="1">
      <x:c r="A5" s="117" t="inlineStr">
        <x:is>
          <x:t xml:space="preserve">🛠️A — BIT TYPE HELPER</x:t>
        </x:is>
      </x:c>
      <x:c r="B5" s="157" t="n"/>
      <x:c r="C5" s="157" t="n"/>
      <x:c r="D5" s="157" t="n"/>
      <x:c r="E5" s="157" t="n"/>
      <x:c r="F5" s="157" t="n"/>
      <x:c r="G5" s="157" t="n"/>
      <x:c r="H5" s="157" t="n"/>
      <x:c r="I5" s="157" t="n"/>
      <x:c r="J5" s="157" t="n"/>
      <x:c r="K5" s="157" t="n"/>
      <x:c r="L5" s="157" t="n"/>
    </x:row>
    <x:row r="6" s="97" customFormat="1" ht="30" customHeight="1">
      <x:c r="A6" s="16" t="inlineStr">
        <x:is>
          <x:t xml:space="preserve">1 Type Code</x:t>
        </x:is>
      </x:c>
      <x:c r="B6" s="16" t="inlineStr">
        <x:is>
          <x:t xml:space="preserve">2 Bit Type</x:t>
        </x:is>
      </x:c>
      <x:c r="C6" s="16" t="inlineStr">
        <x:is>
          <x:t xml:space="preserve">3 Bit Role</x:t>
        </x:is>
      </x:c>
      <x:c r="D6" s="16" t="inlineStr">
        <x:is>
          <x:t xml:space="preserve">4 Color Name</x:t>
        </x:is>
      </x:c>
      <x:c r="E6" s="16" t="inlineStr">
        <x:is>
          <x:t xml:space="preserve">5 Color Value</x:t>
        </x:is>
      </x:c>
      <x:c r="F6" s="16" t="inlineStr">
        <x:is>
          <x:t xml:space="preserve">6 0 Meaning</x:t>
        </x:is>
      </x:c>
      <x:c r="G6" s="16" t="inlineStr">
        <x:is>
          <x:t xml:space="preserve">7 1 Meaning</x:t>
        </x:is>
      </x:c>
      <x:c r="H6" s="16" t="inlineStr">
        <x:is>
          <x:t xml:space="preserve">8 Common Group Behavior</x:t>
        </x:is>
      </x:c>
      <x:c r="I6" s="16" t="inlineStr">
        <x:is>
          <x:t xml:space="preserve">9 Description</x:t>
        </x:is>
      </x:c>
      <x:c r="J6" s="16" t="inlineStr">
        <x:is>
          <x:t xml:space="preserve">10 Status</x:t>
        </x:is>
      </x:c>
      <x:c r="K6" s="16" t="inlineStr">
        <x:is>
          <x:t xml:space="preserve">SWATCH</x:t>
        </x:is>
      </x:c>
      <x:c r="L6" s="1" t="n"/>
    </x:row>
    <x:row r="7">
      <x:c r="A7" s="5" t="inlineStr">
        <x:is>
          <x:t xml:space="preserve">1</x:t>
        </x:is>
      </x:c>
      <x:c r="B7" s="5" t="inlineStr">
        <x:is>
          <x:t xml:space="preserve">SCALAR Coordinate</x:t>
        </x:is>
      </x:c>
      <x:c r="C7" s="5" t="inlineStr">
        <x:is>
          <x:t xml:space="preserve">Weighted scalar coordinate</x:t>
        </x:is>
      </x:c>
      <x:c r="D7" s="5" t="inlineStr">
        <x:is>
          <x:t xml:space="preserve">Light Coral</x:t>
        </x:is>
      </x:c>
      <x:c r="E7" s="5" t="inlineStr">
        <x:is>
          <x:t xml:space="preserve">#F08080</x:t>
        </x:is>
      </x:c>
      <x:c r="F7" s="5" t="inlineStr">
        <x:is>
          <x:t xml:space="preserve">coordinate off</x:t>
        </x:is>
      </x:c>
      <x:c r="G7" s="5" t="inlineStr">
        <x:is>
          <x:t xml:space="preserve">coordinate on</x:t>
        </x:is>
      </x:c>
      <x:c r="H7" s="5" t="inlineStr">
        <x:is>
          <x:t xml:space="preserve">SCALAR; TWOS payload</x:t>
        </x:is>
      </x:c>
      <x:c r="I7" s="5" t="inlineStr">
        <x:is>
          <x:t xml:space="preserve">Numeric coordinate contributing to a bounded scalar.</x:t>
        </x:is>
      </x:c>
      <x:c r="J7" s="5" t="inlineStr">
        <x:is>
          <x:t xml:space="preserve">REGISTERED</x:t>
        </x:is>
      </x:c>
      <x:c r="K7" s="17" t="n"/>
      <x:c r="L7" s="1" t="n"/>
    </x:row>
    <x:row r="8" s="97" customFormat="1" ht="23.399999618530273" customHeight="1">
      <x:c r="A8" s="5" t="inlineStr">
        <x:is>
          <x:t xml:space="preserve">2A</x:t>
        </x:is>
      </x:c>
      <x:c r="B8" s="5" t="inlineStr">
        <x:is>
          <x:t xml:space="preserve">MASK Member A</x:t>
        </x:is>
      </x:c>
      <x:c r="C8" s="5" t="inlineStr">
        <x:is>
          <x:t xml:space="preserve">Mask structural member</x:t>
        </x:is>
      </x:c>
      <x:c r="D8" s="5" t="inlineStr">
        <x:is>
          <x:t xml:space="preserve">White</x:t>
        </x:is>
      </x:c>
      <x:c r="E8" s="5" t="inlineStr">
        <x:is>
          <x:t xml:space="preserve">#FFFFFF</x:t>
        </x:is>
      </x:c>
      <x:c r="F8" s="5" t="inlineStr">
        <x:is>
          <x:t xml:space="preserve">0</x:t>
        </x:is>
      </x:c>
      <x:c r="G8" s="5" t="inlineStr">
        <x:is>
          <x:t xml:space="preserve">1</x:t>
        </x:is>
      </x:c>
      <x:c r="H8" s="5" t="inlineStr">
        <x:is>
          <x:t xml:space="preserve">MASK alternating structure</x:t>
        </x:is>
      </x:c>
      <x:c r="I8" s="5" t="inlineStr">
        <x:is>
          <x:t xml:space="preserve">Structural MASK membership position A; color does not indicate current state.</x:t>
        </x:is>
      </x:c>
      <x:c r="J8" s="5" t="inlineStr">
        <x:is>
          <x:t xml:space="preserve">REGISTERED</x:t>
        </x:is>
      </x:c>
      <x:c r="K8" s="18" t="n"/>
      <x:c r="L8" s="1" t="n"/>
    </x:row>
    <x:row r="9" s="97" customFormat="1" ht="23.399999618530273" customHeight="1">
      <x:c r="A9" s="5" t="inlineStr">
        <x:is>
          <x:t xml:space="preserve">2B</x:t>
        </x:is>
      </x:c>
      <x:c r="B9" s="5" t="inlineStr">
        <x:is>
          <x:t xml:space="preserve">MASK Member B</x:t>
        </x:is>
      </x:c>
      <x:c r="C9" s="5" t="inlineStr">
        <x:is>
          <x:t xml:space="preserve">Mask structural member</x:t>
        </x:is>
      </x:c>
      <x:c r="D9" s="5" t="inlineStr">
        <x:is>
          <x:t xml:space="preserve">Black</x:t>
        </x:is>
      </x:c>
      <x:c r="E9" s="5" t="inlineStr">
        <x:is>
          <x:t xml:space="preserve">#000000</x:t>
        </x:is>
      </x:c>
      <x:c r="F9" s="5" t="inlineStr">
        <x:is>
          <x:t xml:space="preserve">0</x:t>
        </x:is>
      </x:c>
      <x:c r="G9" s="5" t="inlineStr">
        <x:is>
          <x:t xml:space="preserve">1</x:t>
        </x:is>
      </x:c>
      <x:c r="H9" s="5" t="inlineStr">
        <x:is>
          <x:t xml:space="preserve">MASK alternating structure</x:t>
        </x:is>
      </x:c>
      <x:c r="I9" s="5" t="inlineStr">
        <x:is>
          <x:t xml:space="preserve">Structural MASK membership position B; color does not indicate current state.</x:t>
        </x:is>
      </x:c>
      <x:c r="J9" s="5" t="inlineStr">
        <x:is>
          <x:t xml:space="preserve">REGISTERED</x:t>
        </x:is>
      </x:c>
      <x:c r="K9" s="19" t="n"/>
      <x:c r="L9" s="1" t="n"/>
    </x:row>
    <x:row r="10" s="97" customFormat="1" ht="23.399999618530273" customHeight="1">
      <x:c r="A10" s="5" t="inlineStr">
        <x:is>
          <x:t xml:space="preserve">3</x:t>
        </x:is>
      </x:c>
      <x:c r="B10" s="5" t="inlineStr">
        <x:is>
          <x:t xml:space="preserve">SIGN (two’s complement)</x:t>
        </x:is>
      </x:c>
      <x:c r="C10" s="5" t="inlineStr">
        <x:is>
          <x:t xml:space="preserve">Signed scalar sign coordinate</x:t>
        </x:is>
      </x:c>
      <x:c r="D10" s="5" t="inlineStr">
        <x:is>
          <x:t xml:space="preserve">Purple</x:t>
        </x:is>
      </x:c>
      <x:c r="E10" s="5" t="inlineStr">
        <x:is>
          <x:t xml:space="preserve">#800080</x:t>
        </x:is>
      </x:c>
      <x:c r="F10" s="5" t="inlineStr">
        <x:is>
          <x:t xml:space="preserve">non-negative sign contribution</x:t>
        </x:is>
      </x:c>
      <x:c r="G10" s="5" t="inlineStr">
        <x:is>
          <x:t xml:space="preserve">negative sign contribution</x:t>
        </x:is>
      </x:c>
      <x:c r="H10" s="5" t="inlineStr">
        <x:is>
          <x:t xml:space="preserve">TWOS sign mechanism</x:t>
        </x:is>
      </x:c>
      <x:c r="I10" s="5" t="inlineStr">
        <x:is>
          <x:t xml:space="preserve">Sign mechanism combined with SCALAR coordinates inside a TWOS BitGroup.</x:t>
        </x:is>
      </x:c>
      <x:c r="J10" s="5" t="inlineStr">
        <x:is>
          <x:t xml:space="preserve">REGISTERED</x:t>
        </x:is>
      </x:c>
      <x:c r="K10" s="20" t="n"/>
      <x:c r="L10" s="1" t="n"/>
    </x:row>
    <x:row r="11" s="97" customFormat="1" ht="23.399999618530273" customHeight="1">
      <x:c r="A11" s="5" t="inlineStr">
        <x:is>
          <x:t xml:space="preserve">4</x:t>
        </x:is>
      </x:c>
      <x:c r="B11" s="5" t="inlineStr">
        <x:is>
          <x:t xml:space="preserve">PRESENCE</x:t>
        </x:is>
      </x:c>
      <x:c r="C11" s="5" t="inlineStr">
        <x:is>
          <x:t xml:space="preserve">Presence flag</x:t>
        </x:is>
      </x:c>
      <x:c r="D11" s="5" t="inlineStr">
        <x:is>
          <x:t xml:space="preserve">Green</x:t>
        </x:is>
      </x:c>
      <x:c r="E11" s="5" t="inlineStr">
        <x:is>
          <x:t xml:space="preserve">#008000</x:t>
        </x:is>
      </x:c>
      <x:c r="F11" s="5" t="inlineStr">
        <x:is>
          <x:t xml:space="preserve">absent</x:t>
        </x:is>
      </x:c>
      <x:c r="G11" s="5" t="inlineStr">
        <x:is>
          <x:t xml:space="preserve">present</x:t>
        </x:is>
      </x:c>
      <x:c r="H11" s="5" t="inlineStr">
        <x:is>
          <x:t xml:space="preserve">Boolean/presence</x:t>
        </x:is>
      </x:c>
      <x:c r="I11" s="5" t="inlineStr">
        <x:is>
          <x:t xml:space="preserve">Signals presence or absence under the SK placement definition.</x:t>
        </x:is>
      </x:c>
      <x:c r="J11" s="5" t="inlineStr">
        <x:is>
          <x:t xml:space="preserve">REGISTERED</x:t>
        </x:is>
      </x:c>
      <x:c r="K11" s="21" t="n"/>
      <x:c r="L11" s="1" t="n"/>
    </x:row>
    <x:row r="12">
      <x:c r="A12" s="5" t="inlineStr">
        <x:is>
          <x:t xml:space="preserve">5</x:t>
        </x:is>
      </x:c>
      <x:c r="B12" s="5" t="inlineStr">
        <x:is>
          <x:t xml:space="preserve">ENUM Member</x:t>
        </x:is>
      </x:c>
      <x:c r="C12" s="5" t="inlineStr">
        <x:is>
          <x:t xml:space="preserve">Bounded enum member</x:t>
        </x:is>
      </x:c>
      <x:c r="D12" s="5" t="inlineStr">
        <x:is>
          <x:t xml:space="preserve">Blue</x:t>
        </x:is>
      </x:c>
      <x:c r="E12" s="5" t="inlineStr">
        <x:is>
          <x:t xml:space="preserve">#0000FF</x:t>
        </x:is>
      </x:c>
      <x:c r="F12" s="5" t="inlineStr">
        <x:is>
          <x:t xml:space="preserve">member off</x:t>
        </x:is>
      </x:c>
      <x:c r="G12" s="5" t="inlineStr">
        <x:is>
          <x:t xml:space="preserve">member on</x:t>
        </x:is>
      </x:c>
      <x:c r="H12" s="5" t="inlineStr">
        <x:is>
          <x:t xml:space="preserve">ENUM</x:t>
        </x:is>
      </x:c>
      <x:c r="I12" s="5" t="inlineStr">
        <x:is>
          <x:t xml:space="preserve">Bit participates in bounded enumerated state.</x:t>
        </x:is>
      </x:c>
      <x:c r="J12" s="5" t="inlineStr">
        <x:is>
          <x:t xml:space="preserve">REGISTERED</x:t>
        </x:is>
      </x:c>
      <x:c r="K12" s="22" t="n"/>
      <x:c r="L12" s="1" t="n"/>
    </x:row>
    <x:row r="13">
      <x:c r="A13" s="5" t="inlineStr">
        <x:is>
          <x:t xml:space="preserve">6</x:t>
        </x:is>
      </x:c>
      <x:c r="B13" s="5" t="inlineStr">
        <x:is>
          <x:t xml:space="preserve">CONTROL FLAG</x:t>
        </x:is>
      </x:c>
      <x:c r="C13" s="5" t="inlineStr">
        <x:is>
          <x:t xml:space="preserve">Control flag</x:t>
        </x:is>
      </x:c>
      <x:c r="D13" s="5" t="inlineStr">
        <x:is>
          <x:t xml:space="preserve">Yellow</x:t>
        </x:is>
      </x:c>
      <x:c r="E13" s="5" t="inlineStr">
        <x:is>
          <x:t xml:space="preserve">#FFFF00</x:t>
        </x:is>
      </x:c>
      <x:c r="F13" s="5" t="inlineStr">
        <x:is>
          <x:t xml:space="preserve">control off</x:t>
        </x:is>
      </x:c>
      <x:c r="G13" s="5" t="inlineStr">
        <x:is>
          <x:t xml:space="preserve">control on</x:t>
        </x:is>
      </x:c>
      <x:c r="H13" s="5" t="inlineStr">
        <x:is>
          <x:t xml:space="preserve">Control</x:t>
        </x:is>
      </x:c>
      <x:c r="I13" s="5" t="inlineStr">
        <x:is>
          <x:t xml:space="preserve">Governed control flag.</x:t>
        </x:is>
      </x:c>
      <x:c r="J13" s="5" t="inlineStr">
        <x:is>
          <x:t xml:space="preserve">REGISTERED</x:t>
        </x:is>
      </x:c>
      <x:c r="K13" s="23" t="n"/>
      <x:c r="L13" s="1" t="n"/>
    </x:row>
    <x:row r="14">
      <x:c r="A14" s="5" t="inlineStr">
        <x:is>
          <x:t xml:space="preserve">7</x:t>
        </x:is>
      </x:c>
      <x:c r="B14" s="5" t="inlineStr">
        <x:is>
          <x:t xml:space="preserve">CONTINUATION / EXTENSION</x:t>
        </x:is>
      </x:c>
      <x:c r="C14" s="5" t="inlineStr">
        <x:is>
          <x:t xml:space="preserve">Continuation / extension</x:t>
        </x:is>
      </x:c>
      <x:c r="D14" s="5" t="inlineStr">
        <x:is>
          <x:t xml:space="preserve">Magenta</x:t>
        </x:is>
      </x:c>
      <x:c r="E14" s="5" t="inlineStr">
        <x:is>
          <x:t xml:space="preserve">#FF00FF</x:t>
        </x:is>
      </x:c>
      <x:c r="F14" s="5" t="inlineStr">
        <x:is>
          <x:t xml:space="preserve">no continuation</x:t>
        </x:is>
      </x:c>
      <x:c r="G14" s="5" t="inlineStr">
        <x:is>
          <x:t xml:space="preserve">continuation</x:t>
        </x:is>
      </x:c>
      <x:c r="H14" s="5" t="inlineStr">
        <x:is>
          <x:t xml:space="preserve">Extension</x:t>
        </x:is>
      </x:c>
      <x:c r="I14" s="5" t="inlineStr">
        <x:is>
          <x:t xml:space="preserve">Signals governed continuation/extension behavior.</x:t>
        </x:is>
      </x:c>
      <x:c r="J14" s="5" t="inlineStr">
        <x:is>
          <x:t xml:space="preserve">REGISTERED</x:t>
        </x:is>
      </x:c>
      <x:c r="K14" s="24" t="n"/>
      <x:c r="L14" s="1" t="n"/>
    </x:row>
    <x:row r="15">
      <x:c r="A15" s="5" t="inlineStr">
        <x:is>
          <x:t xml:space="preserve">8</x:t>
        </x:is>
      </x:c>
      <x:c r="B15" s="5" t="inlineStr">
        <x:is>
          <x:t xml:space="preserve">ROUTE</x:t>
        </x:is>
      </x:c>
      <x:c r="C15" s="5" t="inlineStr">
        <x:is>
          <x:t xml:space="preserve">Route-capable flag</x:t>
        </x:is>
      </x:c>
      <x:c r="D15" s="5" t="inlineStr">
        <x:is>
          <x:t xml:space="preserve">Cyan</x:t>
        </x:is>
      </x:c>
      <x:c r="E15" s="5" t="inlineStr">
        <x:is>
          <x:t xml:space="preserve">#00FFFF</x:t>
        </x:is>
      </x:c>
      <x:c r="F15" s="5" t="inlineStr">
        <x:is>
          <x:t xml:space="preserve">route off</x:t>
        </x:is>
      </x:c>
      <x:c r="G15" s="5" t="inlineStr">
        <x:is>
          <x:t xml:space="preserve">route on</x:t>
        </x:is>
      </x:c>
      <x:c r="H15" s="5" t="inlineStr">
        <x:is>
          <x:t xml:space="preserve">Routing</x:t>
        </x:is>
      </x:c>
      <x:c r="I15" s="5" t="inlineStr">
        <x:is>
          <x:t xml:space="preserve">Signals a governed routing choice/capability.</x:t>
        </x:is>
      </x:c>
      <x:c r="J15" s="5" t="inlineStr">
        <x:is>
          <x:t xml:space="preserve">REGISTERED</x:t>
        </x:is>
      </x:c>
      <x:c r="K15" s="25" t="n"/>
      <x:c r="L15" s="1" t="n"/>
    </x:row>
    <x:row r="16" s="97" customFormat="1" ht="23.399999618530273" customHeight="1">
      <x:c r="A16" s="5" t="inlineStr">
        <x:is>
          <x:t xml:space="preserve">9</x:t>
        </x:is>
      </x:c>
      <x:c r="B16" s="5" t="inlineStr">
        <x:is>
          <x:t xml:space="preserve">VALIDITY / NULL</x:t>
        </x:is>
      </x:c>
      <x:c r="C16" s="5" t="inlineStr">
        <x:is>
          <x:t xml:space="preserve">Validity / null flag</x:t>
        </x:is>
      </x:c>
      <x:c r="D16" s="5" t="inlineStr">
        <x:is>
          <x:t xml:space="preserve">Orange</x:t>
        </x:is>
      </x:c>
      <x:c r="E16" s="5" t="inlineStr">
        <x:is>
          <x:t xml:space="preserve">#FFA500</x:t>
        </x:is>
      </x:c>
      <x:c r="F16" s="5" t="inlineStr">
        <x:is>
          <x:t xml:space="preserve">invalid/null state</x:t>
        </x:is>
      </x:c>
      <x:c r="G16" s="5" t="inlineStr">
        <x:is>
          <x:t xml:space="preserve">valid/non-null state</x:t>
        </x:is>
      </x:c>
      <x:c r="H16" s="5" t="inlineStr">
        <x:is>
          <x:t xml:space="preserve">Validity</x:t>
        </x:is>
      </x:c>
      <x:c r="I16" s="5" t="inlineStr">
        <x:is>
          <x:t xml:space="preserve">Signals validity/null semantics under declared placement rules.</x:t>
        </x:is>
      </x:c>
      <x:c r="J16" s="5" t="inlineStr">
        <x:is>
          <x:t xml:space="preserve">REGISTERED</x:t>
        </x:is>
      </x:c>
      <x:c r="K16" s="26" t="n"/>
      <x:c r="L16" s="1" t="n"/>
    </x:row>
    <x:row r="17">
      <x:c r="A17" s="5" t="inlineStr">
        <x:is>
          <x:t xml:space="preserve">10</x:t>
        </x:is>
      </x:c>
      <x:c r="B17" s="5" t="inlineStr">
        <x:is>
          <x:t xml:space="preserve">INTEGRITY / CHECK</x:t>
        </x:is>
      </x:c>
      <x:c r="C17" s="5" t="inlineStr">
        <x:is>
          <x:t xml:space="preserve">Integrity/check flag</x:t>
        </x:is>
      </x:c>
      <x:c r="D17" s="5" t="inlineStr">
        <x:is>
          <x:t xml:space="preserve">Teal</x:t>
        </x:is>
      </x:c>
      <x:c r="E17" s="5" t="inlineStr">
        <x:is>
          <x:t xml:space="preserve">#008080</x:t>
        </x:is>
      </x:c>
      <x:c r="F17" s="5" t="inlineStr">
        <x:is>
          <x:t xml:space="preserve">check fail/off</x:t>
        </x:is>
      </x:c>
      <x:c r="G17" s="5" t="inlineStr">
        <x:is>
          <x:t xml:space="preserve">check pass/on</x:t>
        </x:is>
      </x:c>
      <x:c r="H17" s="5" t="inlineStr">
        <x:is>
          <x:t xml:space="preserve">Integrity</x:t>
        </x:is>
      </x:c>
      <x:c r="I17" s="5" t="inlineStr">
        <x:is>
          <x:t xml:space="preserve">Supports integrity/check semantics.</x:t>
        </x:is>
      </x:c>
      <x:c r="J17" s="5" t="inlineStr">
        <x:is>
          <x:t xml:space="preserve">REGISTERED</x:t>
        </x:is>
      </x:c>
      <x:c r="K17" s="27" t="n"/>
      <x:c r="L17" s="1" t="n"/>
    </x:row>
    <x:row r="18" s="97" customFormat="1" ht="23.399999618530273" customHeight="1">
      <x:c r="A18" s="5" t="inlineStr">
        <x:is>
          <x:t xml:space="preserve">11</x:t>
        </x:is>
      </x:c>
      <x:c r="B18" s="5" t="inlineStr">
        <x:is>
          <x:t xml:space="preserve">RESERVED</x:t>
        </x:is>
      </x:c>
      <x:c r="C18" s="5" t="inlineStr">
        <x:is>
          <x:t xml:space="preserve">Governed reserved coordinate</x:t>
        </x:is>
      </x:c>
      <x:c r="D18" s="5" t="inlineStr">
        <x:is>
          <x:t xml:space="preserve">Gray</x:t>
        </x:is>
      </x:c>
      <x:c r="E18" s="5" t="inlineStr">
        <x:is>
          <x:t xml:space="preserve">#808080</x:t>
        </x:is>
      </x:c>
      <x:c r="F18" s="5" t="inlineStr">
        <x:is>
          <x:t xml:space="preserve">required 0 until governed activation</x:t>
        </x:is>
      </x:c>
      <x:c r="G18" s="5" t="inlineStr">
        <x:is>
          <x:t xml:space="preserve">governed activation only</x:t>
        </x:is>
      </x:c>
      <x:c r="H18" s="5" t="inlineStr">
        <x:is>
          <x:t xml:space="preserve">Reserved</x:t>
        </x:is>
      </x:c>
      <x:c r="I18" s="5" t="inlineStr">
        <x:is>
          <x:t xml:space="preserve">Coordinate exists but remains intentionally unassigned until governed revision.</x:t>
        </x:is>
      </x:c>
      <x:c r="J18" s="5" t="inlineStr">
        <x:is>
          <x:t xml:space="preserve">REGISTERED</x:t>
        </x:is>
      </x:c>
      <x:c r="K18" s="28" t="n"/>
      <x:c r="L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</x:row>
    <x:row r="20">
      <x:c r="A20" s="1" t="n"/>
      <x:c r="B20" s="1" t="n"/>
      <x:c r="C20" s="1" t="n"/>
      <x:c r="D20" s="1" t="n"/>
      <x:c r="E20" s="1" t="n"/>
      <x:c r="F20" s="1" t="n"/>
      <x:c r="G20" s="1" t="n"/>
      <x:c r="H20" s="1" t="n"/>
      <x:c r="I20" s="1" t="n"/>
      <x:c r="J20" s="1" t="n"/>
      <x:c r="K20" s="1" t="n"/>
      <x:c r="L20" s="1" t="n"/>
    </x:row>
    <x:row r="21" s="97" customFormat="1" ht="28" customHeight="1">
      <x:c r="A21" s="124" t="inlineStr">
        <x:is>
          <x:t xml:space="preserve">Composite reminder: SCALAR = SCALAR coordinates; TWOS = SCALAR coordinates + SIGN; MASK = alternating MASK member roles. MASK colors describe structure, not 0/1 state.</x:t>
        </x:is>
      </x:c>
    </x:row>
    <x:row r="22">
      <x:c r="A22" s="1" t="n"/>
      <x:c r="B22" s="1" t="n"/>
      <x:c r="C22" s="1" t="n"/>
      <x:c r="D22" s="1" t="n"/>
      <x:c r="E22" s="1" t="n"/>
      <x:c r="F22" s="1" t="n"/>
      <x:c r="G22" s="1" t="n"/>
      <x:c r="H22" s="1" t="n"/>
      <x:c r="I22" s="1" t="n"/>
      <x:c r="J22" s="1" t="n"/>
      <x:c r="K22" s="1" t="n"/>
      <x:c r="L22" s="1" t="n"/>
    </x:row>
    <x:row r="23" s="97" customFormat="1" ht="24" customHeight="1">
      <x:c r="A23" s="99" t="inlineStr">
        <x:is>
          <x:t xml:space="preserve">CORE LAWS</x:t>
        </x:is>
      </x:c>
      <x:c r="B23" s="154" t="n"/>
      <x:c r="C23" s="154" t="n"/>
      <x:c r="D23" s="154" t="n"/>
      <x:c r="E23" s="154" t="n"/>
      <x:c r="F23" s="154" t="n"/>
      <x:c r="G23" s="154" t="n"/>
      <x:c r="H23" s="154" t="n"/>
      <x:c r="I23" s="154" t="n"/>
      <x:c r="J23" s="154" t="n"/>
      <x:c r="K23" s="154" t="n"/>
      <x:c r="L23" s="154" t="n"/>
    </x:row>
    <x:row r="24">
      <x:c r="A24" s="122" t="inlineStr">
        <x:is>
          <x:t xml:space="preserve">BIT STATE ≠ BIT TYPE</x:t>
        </x:is>
      </x:c>
      <x:c r="B24" s="162" t="n"/>
      <x:c r="C24" s="162" t="n"/>
      <x:c r="D24" s="162" t="n"/>
      <x:c r="E24" s="162" t="n"/>
      <x:c r="F24" s="162" t="n"/>
      <x:c r="G24" s="162" t="n"/>
      <x:c r="H24" s="162" t="n"/>
      <x:c r="I24" s="162" t="n"/>
      <x:c r="J24" s="162" t="n"/>
      <x:c r="K24" s="162" t="n"/>
      <x:c r="L24" s="162" t="n"/>
    </x:row>
    <x:row r="25">
      <x:c r="A25" s="122" t="inlineStr">
        <x:is>
          <x:t xml:space="preserve">PHYSICAL BIT IDENTITY ≠ SEMANTIC PLACEMENT MEANING</x:t>
        </x:is>
      </x:c>
      <x:c r="B25" s="162" t="n"/>
      <x:c r="C25" s="162" t="n"/>
      <x:c r="D25" s="162" t="n"/>
      <x:c r="E25" s="162" t="n"/>
      <x:c r="F25" s="162" t="n"/>
      <x:c r="G25" s="162" t="n"/>
      <x:c r="H25" s="162" t="n"/>
      <x:c r="I25" s="162" t="n"/>
      <x:c r="J25" s="162" t="n"/>
      <x:c r="K25" s="162" t="n"/>
      <x:c r="L25" s="162" t="n"/>
    </x:row>
    <x:row r="26">
      <x:c r="A26" s="122" t="inlineStr">
        <x:is>
          <x:t xml:space="preserve">MATCH → REUSE    |    MISSING → CREATE</x:t>
        </x:is>
      </x:c>
      <x:c r="B26" s="162" t="n"/>
      <x:c r="C26" s="162" t="n"/>
      <x:c r="D26" s="162" t="n"/>
      <x:c r="E26" s="162" t="n"/>
      <x:c r="F26" s="162" t="n"/>
      <x:c r="G26" s="162" t="n"/>
      <x:c r="H26" s="162" t="n"/>
      <x:c r="I26" s="162" t="n"/>
      <x:c r="J26" s="162" t="n"/>
      <x:c r="K26" s="162" t="n"/>
      <x:c r="L26" s="162" t="n"/>
    </x:row>
    <x:row r="27">
      <x:c r="A27" s="122" t="inlineStr">
        <x:is>
          <x:t xml:space="preserve">RESERVED ≠ UNUSED CELL</x:t>
        </x:is>
      </x:c>
      <x:c r="B27" s="162" t="n"/>
      <x:c r="C27" s="162" t="n"/>
      <x:c r="D27" s="162" t="n"/>
      <x:c r="E27" s="162" t="n"/>
      <x:c r="F27" s="162" t="n"/>
      <x:c r="G27" s="162" t="n"/>
      <x:c r="H27" s="162" t="n"/>
      <x:c r="I27" s="162" t="n"/>
      <x:c r="J27" s="162" t="n"/>
      <x:c r="K27" s="162" t="n"/>
      <x:c r="L27" s="162" t="n"/>
    </x:row>
    <x:row r="28">
      <x:c r="A28" s="122" t="inlineStr">
        <x:is>
          <x:t xml:space="preserve">REGISTERED TYPE → HELPER → RENDERING    |    COLOR ↛ AUTHORITY</x:t>
        </x:is>
      </x:c>
      <x:c r="B28" s="162" t="n"/>
      <x:c r="C28" s="162" t="n"/>
      <x:c r="D28" s="162" t="n"/>
      <x:c r="E28" s="162" t="n"/>
      <x:c r="F28" s="162" t="n"/>
      <x:c r="G28" s="162" t="n"/>
      <x:c r="H28" s="162" t="n"/>
      <x:c r="I28" s="162" t="n"/>
      <x:c r="J28" s="162" t="n"/>
      <x:c r="K28" s="162" t="n"/>
      <x:c r="L28" s="162" t="n"/>
    </x:row>
    <x:row r="29">
      <x:c r="A29" s="1" t="n"/>
      <x:c r="B29" s="1" t="n"/>
      <x:c r="C29" s="1" t="n"/>
      <x:c r="D29" s="1" t="n"/>
      <x:c r="E29" s="1" t="n"/>
      <x:c r="F29" s="1" t="n"/>
      <x:c r="G29" s="1" t="n"/>
      <x:c r="H29" s="1" t="n"/>
      <x:c r="I29" s="1" t="n"/>
      <x:c r="J29" s="1" t="n"/>
      <x:c r="K29" s="1" t="n"/>
      <x:c r="L29" s="1" t="n"/>
    </x:row>
    <x:row r="30">
      <x:c r="A30" s="1" t="n"/>
      <x:c r="B30" s="1" t="n"/>
      <x:c r="C30" s="1" t="n"/>
      <x:c r="D30" s="1" t="n"/>
      <x:c r="E30" s="1" t="n"/>
      <x:c r="F30" s="1" t="n"/>
      <x:c r="G30" s="1" t="n"/>
      <x:c r="H30" s="1" t="n"/>
      <x:c r="I30" s="1" t="n"/>
      <x:c r="J30" s="1" t="n"/>
      <x:c r="K30" s="1" t="n"/>
      <x:c r="L30" s="1" t="n"/>
    </x:row>
    <x:row r="31">
      <x:c r="A31" s="1" t="n"/>
      <x:c r="B31" s="1" t="n"/>
      <x:c r="C31" s="1" t="n"/>
      <x:c r="D31" s="1" t="n"/>
      <x:c r="E31" s="1" t="n"/>
      <x:c r="F31" s="1" t="n"/>
      <x:c r="G31" s="1" t="n"/>
      <x:c r="H31" s="1" t="n"/>
      <x:c r="I31" s="1" t="n"/>
      <x:c r="J31" s="1" t="n"/>
      <x:c r="K31" s="1" t="n"/>
      <x:c r="L31" s="1" t="n"/>
    </x:row>
    <x:row r="32">
      <x:c r="A32" s="1" t="n"/>
      <x:c r="B32" s="1" t="n"/>
      <x:c r="C32" s="1" t="n"/>
      <x:c r="D32" s="1" t="n"/>
      <x:c r="E32" s="1" t="n"/>
      <x:c r="F32" s="1" t="n"/>
      <x:c r="G32" s="1" t="n"/>
      <x:c r="H32" s="1" t="n"/>
      <x:c r="I32" s="1" t="n"/>
      <x:c r="J32" s="1" t="n"/>
      <x:c r="K32" s="1" t="n"/>
      <x:c r="L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</x:row>
    <x:row r="34">
      <x:c r="A34" s="1" t="n"/>
      <x:c r="B34" s="1" t="n"/>
      <x:c r="C34" s="1" t="n"/>
      <x:c r="D34" s="1" t="n"/>
      <x:c r="E34" s="1" t="n"/>
      <x:c r="F34" s="1" t="n"/>
      <x:c r="G34" s="1" t="n"/>
      <x:c r="H34" s="1" t="n"/>
      <x:c r="I34" s="1" t="n"/>
      <x:c r="J34" s="1" t="n"/>
      <x:c r="K34" s="1" t="n"/>
      <x:c r="L34" s="1" t="n"/>
    </x:row>
    <x:row r="35">
      <x:c r="A35" s="1" t="n"/>
      <x:c r="B35" s="1" t="n"/>
      <x:c r="C35" s="1" t="n"/>
      <x:c r="D35" s="1" t="n"/>
      <x:c r="E35" s="1" t="n"/>
      <x:c r="F35" s="1" t="n"/>
      <x:c r="G35" s="1" t="n"/>
      <x:c r="H35" s="1" t="n"/>
      <x:c r="I35" s="1" t="n"/>
      <x:c r="J35" s="1" t="n"/>
      <x:c r="K35" s="1" t="n"/>
      <x:c r="L35" s="1" t="n"/>
    </x:row>
    <x:row r="36">
      <x:c r="A36" s="1" t="n"/>
      <x:c r="B36" s="1" t="n"/>
      <x:c r="C36" s="1" t="n"/>
      <x:c r="D36" s="1" t="n"/>
      <x:c r="E36" s="1" t="n"/>
      <x:c r="F36" s="1" t="n"/>
      <x:c r="G36" s="1" t="n"/>
      <x:c r="H36" s="1" t="n"/>
      <x:c r="I36" s="1" t="n"/>
      <x:c r="J36" s="1" t="n"/>
      <x:c r="K36" s="1" t="n"/>
      <x:c r="L36" s="1" t="n"/>
    </x:row>
    <x:row r="37">
      <x:c r="A37" s="1" t="n"/>
      <x:c r="B37" s="1" t="n"/>
      <x:c r="C37" s="1" t="n"/>
      <x:c r="D37" s="1" t="n"/>
      <x:c r="E37" s="1" t="n"/>
      <x:c r="F37" s="1" t="n"/>
      <x:c r="G37" s="1" t="n"/>
      <x:c r="H37" s="1" t="n"/>
      <x:c r="I37" s="1" t="n"/>
      <x:c r="J37" s="1" t="n"/>
      <x:c r="K37" s="1" t="n"/>
      <x:c r="L37" s="1" t="n"/>
    </x:row>
    <x:row r="38">
      <x:c r="A38" s="1" t="n"/>
      <x:c r="B38" s="1" t="n"/>
      <x:c r="C38" s="1" t="n"/>
      <x:c r="D38" s="1" t="n"/>
      <x:c r="E38" s="1" t="n"/>
      <x:c r="F38" s="1" t="n"/>
      <x:c r="G38" s="1" t="n"/>
      <x:c r="H38" s="1" t="n"/>
      <x:c r="I38" s="1" t="n"/>
      <x:c r="J38" s="1" t="n"/>
      <x:c r="K38" s="1" t="n"/>
      <x:c r="L38" s="1" t="n"/>
    </x:row>
    <x:row r="39">
      <x:c r="A39" s="1" t="n"/>
      <x:c r="B39" s="1" t="n"/>
      <x:c r="C39" s="1" t="n"/>
      <x:c r="D39" s="1" t="n"/>
      <x:c r="E39" s="1" t="n"/>
      <x:c r="F39" s="1" t="n"/>
      <x:c r="G39" s="1" t="n"/>
      <x:c r="H39" s="1" t="n"/>
      <x:c r="I39" s="1" t="n"/>
      <x:c r="J39" s="1" t="n"/>
      <x:c r="K39" s="1" t="n"/>
      <x:c r="L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</x:row>
  </x:sheetData>
  <x:mergeCells>
    <x:mergeCell ref="A26:L26"/>
    <x:mergeCell ref="A24:L24"/>
    <x:mergeCell ref="A2:L2"/>
    <x:mergeCell ref="A25:L25"/>
    <x:mergeCell ref="A28:L28"/>
    <x:mergeCell ref="A1:L1"/>
    <x:mergeCell ref="A23:L23"/>
    <x:mergeCell ref="A5:L5"/>
    <x:mergeCell ref="A27:L27"/>
    <x:mergeCell ref="A21:L21"/>
  </x:mergeCells>
  <x:hyperlinks>
    <x:hyperlink ref="A3" location="'⁅▪︎|▪︎⁆ ➡️ - SK INDEX'!A1"/>
  </x:hyperlinks>
  <x:pageMargins left="0.7" right="0.7" top="0.75" bottom="0.75" header="0.3" footer="0.3"/>
  <x:tableParts count="1">
    <x:tablePart xmlns:r="http://schemas.openxmlformats.org/officeDocument/2006/relationships" r:id="R58f0d89359c348ea"/>
  </x:tableParts>
</x:worksheet>
</file>

<file path=xl/worksheets/sheet4.xml><?xml version="1.0" encoding="utf-8"?>
<x:worksheet xmlns:x="http://schemas.openxmlformats.org/spreadsheetml/2006/main">
  <x:sheetPr>
    <x:tabColor rgb="FFB96CFF"/>
  </x:sheetPr>
  <x:sheetViews>
    <x:sheetView showGridLines="0" workbookViewId="0">
      <x:pane ySplit="5" topLeftCell="A6" activePane="bottomLeft" state="frozen"/>
    </x:sheetView>
  </x:sheetViews>
  <x:sheetFormatPr baseColWidth="8" defaultRowHeight="14.399999618530273"/>
  <x:cols>
    <x:col min="1" max="1" width="14" style="97" customWidth="1"/>
    <x:col min="2" max="2" width="22" style="97" customWidth="1"/>
    <x:col min="3" max="3" width="14" style="97" customWidth="1"/>
    <x:col min="4" max="4" width="40" style="97" customWidth="1"/>
    <x:col min="5" max="5" width="42" style="97" customWidth="1"/>
    <x:col min="6" max="6" width="16" style="97" customWidth="1"/>
    <x:col min="7" max="7" width="28" style="97" customWidth="1"/>
    <x:col min="8" max="8" width="34" style="97" customWidth="1"/>
    <x:col min="9" max="9" width="30" style="97" customWidth="1"/>
    <x:col min="10" max="10" width="42" style="97" customWidth="1"/>
    <x:col min="11" max="11" width="12" style="97" customWidth="1"/>
    <x:col min="12" max="12" width="2" style="97" customWidth="1"/>
  </x:cols>
  <x:sheetData>
    <x:row r="1" s="97" customFormat="1" ht="34" customHeight="1">
      <x:c r="A1" s="101" t="inlineStr">
        <x:is>
          <x:t xml:space="preserve">₸ - TRUST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</x:row>
    <x:row r="2" s="97" customFormat="1" ht="28" customHeight="1">
      <x:c r="A2" s="96" t="inlineStr">
        <x:is>
          <x:t xml:space="preserve">🛠️B — Parallel BitGroup-level epistemic network. Categories describe behavior, not quality ranking.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</x:row>
    <x:row r="5" s="97" customFormat="1" ht="24" customHeight="1">
      <x:c r="A5" s="107" t="inlineStr">
        <x:is>
          <x:t xml:space="preserve">🛠️B — TRUST HELPER</x:t>
        </x:is>
      </x:c>
      <x:c r="B5" s="159" t="n"/>
      <x:c r="C5" s="159" t="n"/>
      <x:c r="D5" s="159" t="n"/>
      <x:c r="E5" s="159" t="n"/>
      <x:c r="F5" s="159" t="n"/>
      <x:c r="G5" s="159" t="n"/>
      <x:c r="H5" s="159" t="n"/>
      <x:c r="I5" s="159" t="n"/>
      <x:c r="J5" s="159" t="n"/>
      <x:c r="K5" s="159" t="n"/>
      <x:c r="L5" s="159" t="n"/>
    </x:row>
    <x:row r="6" s="97" customFormat="1" ht="30" customHeight="1">
      <x:c r="A6" s="29" t="inlineStr">
        <x:is>
          <x:t xml:space="preserve">1 Trust Code</x:t>
        </x:is>
      </x:c>
      <x:c r="B6" s="29" t="inlineStr">
        <x:is>
          <x:t xml:space="preserve">2 Trust Name</x:t>
        </x:is>
      </x:c>
      <x:c r="C6" s="29" t="inlineStr">
        <x:is>
          <x:t xml:space="preserve">3 Trust Color</x:t>
        </x:is>
      </x:c>
      <x:c r="D6" s="29" t="inlineStr">
        <x:is>
          <x:t xml:space="preserve">4 Trust Behavior</x:t>
        </x:is>
      </x:c>
      <x:c r="E6" s="29" t="inlineStr">
        <x:is>
          <x:t xml:space="preserve">5 Reader Handling</x:t>
        </x:is>
      </x:c>
      <x:c r="F6" s="29" t="inlineStr">
        <x:is>
          <x:t xml:space="preserve">6 Base Trust</x:t>
        </x:is>
      </x:c>
      <x:c r="G6" s="29" t="inlineStr">
        <x:is>
          <x:t xml:space="preserve">7 Trust Algorithm</x:t>
        </x:is>
      </x:c>
      <x:c r="H6" s="29" t="inlineStr">
        <x:is>
          <x:t xml:space="preserve">8 Condition Rule</x:t>
        </x:is>
      </x:c>
      <x:c r="I6" s="29" t="inlineStr">
        <x:is>
          <x:t xml:space="preserve">9 Linked Inputs / Variables</x:t>
        </x:is>
      </x:c>
      <x:c r="J6" s="29" t="inlineStr">
        <x:is>
          <x:t xml:space="preserve">10 Notes</x:t>
        </x:is>
      </x:c>
      <x:c r="K6" s="29" t="inlineStr">
        <x:is>
          <x:t xml:space="preserve">SWATCH</x:t>
        </x:is>
      </x:c>
      <x:c r="L6" s="1" t="n"/>
    </x:row>
    <x:row r="7">
      <x:c r="A7" s="5" t="inlineStr">
        <x:is>
          <x:t xml:space="preserve">₸1</x:t>
        </x:is>
      </x:c>
      <x:c r="B7" s="5" t="inlineStr">
        <x:is>
          <x:t xml:space="preserve">STABLE</x:t>
        </x:is>
      </x:c>
      <x:c r="C7" s="5" t="inlineStr">
        <x:is>
          <x:t xml:space="preserve">Green</x:t>
        </x:is>
      </x:c>
      <x:c r="D7" s="5" t="inlineStr">
        <x:is>
          <x:t xml:space="preserve">Ordinary trusted semantics within declared scope.</x:t>
        </x:is>
      </x:c>
      <x:c r="E7" s="5" t="inlineStr">
        <x:is>
          <x:t xml:space="preserve">Read normally within declared scope.</x:t>
        </x:is>
      </x:c>
      <x:c r="F7" s="30" t="n">
        <x:v>1</x:v>
      </x:c>
      <x:c r="G7" s="5" t="n"/>
      <x:c r="H7" s="5" t="n"/>
      <x:c r="I7" s="5" t="n"/>
      <x:c r="J7" s="5" t="inlineStr">
        <x:is>
          <x:t xml:space="preserve">Not a claim of universal truth; scope still governs.</x:t>
        </x:is>
      </x:c>
      <x:c r="K7" s="31" t="n"/>
      <x:c r="L7" s="1" t="n"/>
    </x:row>
    <x:row r="8">
      <x:c r="A8" s="5" t="inlineStr">
        <x:is>
          <x:t xml:space="preserve">₸2</x:t>
        </x:is>
      </x:c>
      <x:c r="B8" s="5" t="inlineStr">
        <x:is>
          <x:t xml:space="preserve">VARIABLE</x:t>
        </x:is>
      </x:c>
      <x:c r="C8" s="5" t="inlineStr">
        <x:is>
          <x:t xml:space="preserve">Blue</x:t>
        </x:is>
      </x:c>
      <x:c r="D8" s="5" t="inlineStr">
        <x:is>
          <x:t xml:space="preserve">Known variables, confounders, or dependencies remain.</x:t>
        </x:is>
      </x:c>
      <x:c r="E8" s="5" t="inlineStr">
        <x:is>
          <x:t xml:space="preserve">Resolve/inspect known variables before strong use.</x:t>
        </x:is>
      </x:c>
      <x:c r="F8" s="30" t="n"/>
      <x:c r="G8" s="5" t="n"/>
      <x:c r="H8" s="5" t="n"/>
      <x:c r="I8" s="5" t="inlineStr">
        <x:is>
          <x:t xml:space="preserve">Known variable/confounder links</x:t>
        </x:is>
      </x:c>
      <x:c r="J8" s="5" t="inlineStr">
        <x:is>
          <x:t xml:space="preserve">Blue = known weirdness/dependency, not lower rank.</x:t>
        </x:is>
      </x:c>
      <x:c r="K8" s="32" t="n"/>
      <x:c r="L8" s="1" t="n"/>
    </x:row>
    <x:row r="9" s="97" customFormat="1" ht="23.399999618530273" customHeight="1">
      <x:c r="A9" s="5" t="inlineStr">
        <x:is>
          <x:t xml:space="preserve">₸3</x:t>
        </x:is>
      </x:c>
      <x:c r="B9" s="5" t="inlineStr">
        <x:is>
          <x:t xml:space="preserve">WARNING</x:t>
        </x:is>
      </x:c>
      <x:c r="C9" s="5" t="inlineStr">
        <x:is>
          <x:t xml:space="preserve">Yellow</x:t>
        </x:is>
      </x:c>
      <x:c r="D9" s="5" t="inlineStr">
        <x:is>
          <x:t xml:space="preserve">Same semantic interpretation; trust behavior changes by known algorithm or data-link.</x:t>
        </x:is>
      </x:c>
      <x:c r="E9" s="5" t="inlineStr">
        <x:is>
          <x:t xml:space="preserve">Decode normally, then resolve T(x, …) or declared trust function.</x:t>
        </x:is>
      </x:c>
      <x:c r="F9" s="30" t="n"/>
      <x:c r="G9" s="5" t="inlineStr">
        <x:is>
          <x:t xml:space="preserve">T(x, …)</x:t>
        </x:is>
      </x:c>
      <x:c r="H9" s="5" t="n"/>
      <x:c r="I9" s="5" t="inlineStr">
        <x:is>
          <x:t xml:space="preserve">Algorithm/data links</x:t>
        </x:is>
      </x:c>
      <x:c r="J9" s="5" t="inlineStr">
        <x:is>
          <x:t xml:space="preserve">The devil you know: can look settled while trust changes.</x:t>
        </x:is>
      </x:c>
      <x:c r="K9" s="33" t="n"/>
      <x:c r="L9" s="1" t="n"/>
    </x:row>
    <x:row r="10" s="97" customFormat="1" ht="23.399999618530273" customHeight="1">
      <x:c r="A10" s="5" t="inlineStr">
        <x:is>
          <x:t xml:space="preserve">₸4</x:t>
        </x:is>
      </x:c>
      <x:c r="B10" s="5" t="inlineStr">
        <x:is>
          <x:t xml:space="preserve">CONDITIONAL</x:t>
        </x:is>
      </x:c>
      <x:c r="C10" s="5" t="inlineStr">
        <x:is>
          <x:t xml:space="preserve">Purple</x:t>
        </x:is>
      </x:c>
      <x:c r="D10" s="5" t="inlineStr">
        <x:is>
          <x:t xml:space="preserve">Declared condition selects which interpretation applies to shared payload.</x:t>
        </x:is>
      </x:c>
      <x:c r="E10" s="5" t="inlineStr">
        <x:is>
          <x:t xml:space="preserve">Resolve condition first, then apply selected interpretation.</x:t>
        </x:is>
      </x:c>
      <x:c r="F10" s="30" t="n"/>
      <x:c r="G10" s="5" t="n"/>
      <x:c r="H10" s="5" t="inlineStr">
        <x:is>
          <x:t xml:space="preserve">Condition → interpretation mapping</x:t>
        </x:is>
      </x:c>
      <x:c r="I10" s="5" t="inlineStr">
        <x:is>
          <x:t xml:space="preserve">Condition source / selector</x:t>
        </x:is>
      </x:c>
      <x:c r="J10" s="5" t="inlineStr">
        <x:is>
          <x:t xml:space="preserve">Purple changes interpretation regime; it is not a trust dropoff.</x:t>
        </x:is>
      </x:c>
      <x:c r="K10" s="34" t="n"/>
      <x:c r="L10" s="1" t="n"/>
    </x:row>
    <x:row r="11" s="97" customFormat="1" ht="23.399999618530273" customHeight="1">
      <x:c r="A11" s="5" t="inlineStr">
        <x:is>
          <x:t xml:space="preserve">₸5</x:t>
        </x:is>
      </x:c>
      <x:c r="B11" s="5" t="inlineStr">
        <x:is>
          <x:t xml:space="preserve">EXPERIMENTAL</x:t>
        </x:is>
      </x:c>
      <x:c r="C11" s="5" t="inlineStr">
        <x:is>
          <x:t xml:space="preserve">Red</x:t>
        </x:is>
      </x:c>
      <x:c r="D11" s="5" t="inlineStr">
        <x:is>
          <x:t xml:space="preserve">Semantic structure/decomposition itself is under investigation.</x:t>
        </x:is>
      </x:c>
      <x:c r="E11" s="5" t="inlineStr">
        <x:is>
          <x:t xml:space="preserve">Treat structure as experimental; preserve branch/version lineage.</x:t>
        </x:is>
      </x:c>
      <x:c r="F11" s="30" t="n"/>
      <x:c r="G11" s="5" t="n"/>
      <x:c r="H11" s="5" t="n"/>
      <x:c r="I11" s="5" t="inlineStr">
        <x:is>
          <x:t xml:space="preserve">Research inputs / branch evidence</x:t>
        </x:is>
      </x:c>
      <x:c r="J11" s="5" t="inlineStr">
        <x:is>
          <x:t xml:space="preserve">Experimental does not mean useless; it marks unresolved semantic structure.</x:t>
        </x:is>
      </x:c>
      <x:c r="K11" s="35" t="n"/>
      <x:c r="L11" s="1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</x:row>
    <x:row r="13">
      <x:c r="A13" s="1" t="n"/>
      <x:c r="B13" s="1" t="n"/>
      <x:c r="C13" s="1" t="n"/>
      <x:c r="D13" s="1" t="n"/>
      <x:c r="E13" s="1" t="n"/>
      <x:c r="F13" s="1" t="n"/>
      <x:c r="G13" s="1" t="n"/>
      <x:c r="H13" s="1" t="n"/>
      <x:c r="I13" s="1" t="n"/>
      <x:c r="J13" s="1" t="n"/>
      <x:c r="K13" s="1" t="n"/>
      <x:c r="L13" s="1" t="n"/>
    </x:row>
    <x:row r="14" s="97" customFormat="1" ht="28" customHeight="1">
      <x:c r="A14" s="124" t="inlineStr">
        <x:is>
          <x:t xml:space="preserve">TRUST ATTACHES TO THE COMPLETE SEMANTIC BITGROUP / UNIT. A trust frontier may not arbitrarily bisect an indivisible BitGroup. State validity/range remains a separate question.</x:t>
        </x:is>
      </x:c>
    </x:row>
    <x:row r="15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</x:row>
    <x:row r="16" s="97" customFormat="1" ht="24" customHeight="1">
      <x:c r="A16" s="115" t="inlineStr">
        <x:is>
          <x:t xml:space="preserve">YELLOW vs PURPLE</x:t>
        </x:is>
      </x:c>
      <x:c r="B16" s="158" t="n"/>
      <x:c r="C16" s="158" t="n"/>
      <x:c r="D16" s="158" t="n"/>
      <x:c r="E16" s="158" t="n"/>
      <x:c r="F16" s="158" t="n"/>
      <x:c r="G16" s="158" t="n"/>
      <x:c r="H16" s="158" t="n"/>
      <x:c r="I16" s="158" t="n"/>
      <x:c r="J16" s="158" t="n"/>
      <x:c r="K16" s="158" t="n"/>
      <x:c r="L16" s="158" t="n"/>
    </x:row>
    <x:row r="17">
      <x:c r="A17" s="36" t="inlineStr">
        <x:is>
          <x:t xml:space="preserve">🟨 WARNING</x:t>
        </x:is>
      </x:c>
      <x:c r="B17" s="105" t="inlineStr">
        <x:is>
          <x:t xml:space="preserve">Same interpretation; trust behavior changes according to a declared function or data-link.</x:t>
        </x:is>
      </x:c>
    </x:row>
    <x:row r="18">
      <x:c r="A18" s="37" t="inlineStr">
        <x:is>
          <x:t xml:space="preserve">🟪 CONDITIONAL</x:t>
        </x:is>
      </x:c>
      <x:c r="B18" s="105" t="inlineStr">
        <x:is>
          <x:t xml:space="preserve">Declared condition selects which interpretation applies to the shared payload.</x:t>
        </x:is>
      </x:c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</x:row>
    <x:row r="20">
      <x:c r="A20" s="1" t="n"/>
      <x:c r="B20" s="1" t="n"/>
      <x:c r="C20" s="1" t="n"/>
      <x:c r="D20" s="1" t="n"/>
      <x:c r="E20" s="1" t="n"/>
      <x:c r="F20" s="1" t="n"/>
      <x:c r="G20" s="1" t="n"/>
      <x:c r="H20" s="1" t="n"/>
      <x:c r="I20" s="1" t="n"/>
      <x:c r="J20" s="1" t="n"/>
      <x:c r="K20" s="1" t="n"/>
      <x:c r="L20" s="1" t="n"/>
    </x:row>
    <x:row r="21" s="97" customFormat="1" ht="24" customHeight="1">
      <x:c r="A21" s="99" t="inlineStr">
        <x:is>
          <x:t xml:space="preserve">CORE LAWS</x:t>
        </x:is>
      </x:c>
      <x:c r="B21" s="154" t="n"/>
      <x:c r="C21" s="154" t="n"/>
      <x:c r="D21" s="154" t="n"/>
      <x:c r="E21" s="154" t="n"/>
      <x:c r="F21" s="154" t="n"/>
      <x:c r="G21" s="154" t="n"/>
      <x:c r="H21" s="154" t="n"/>
      <x:c r="I21" s="154" t="n"/>
      <x:c r="J21" s="154" t="n"/>
      <x:c r="K21" s="154" t="n"/>
      <x:c r="L21" s="154" t="n"/>
    </x:row>
    <x:row r="22">
      <x:c r="A22" s="106" t="inlineStr">
        <x:is>
          <x:t xml:space="preserve">BIT TYPE ≠ SEMANTIC TRUST</x:t>
        </x:is>
      </x:c>
    </x:row>
    <x:row r="23">
      <x:c r="A23" s="106" t="inlineStr">
        <x:is>
          <x:t xml:space="preserve">SEMANTIC STABILITY ≠ STATE KNOWLEDGE</x:t>
        </x:is>
      </x:c>
    </x:row>
    <x:row r="24">
      <x:c r="A24" s="106" t="inlineStr">
        <x:is>
          <x:t xml:space="preserve">🟨 = SAME INTERPRETATION, VARIABLE TRUST BEHAVIOR</x:t>
        </x:is>
      </x:c>
    </x:row>
    <x:row r="25">
      <x:c r="A25" s="106" t="inlineStr">
        <x:is>
          <x:t xml:space="preserve">🟪 = CONDITION SELECTS INTERPRETATION</x:t>
        </x:is>
      </x:c>
    </x:row>
    <x:row r="26">
      <x:c r="A26" s="106" t="inlineStr">
        <x:is>
          <x:t xml:space="preserve">TRUST CATEGORY ≠ QUALITY RANKING</x:t>
        </x:is>
      </x:c>
    </x:row>
    <x:row r="27">
      <x:c r="A27" s="1" t="n"/>
      <x:c r="B27" s="1" t="n"/>
      <x:c r="C27" s="1" t="n"/>
      <x:c r="D27" s="1" t="n"/>
      <x:c r="E27" s="1" t="n"/>
      <x:c r="F27" s="1" t="n"/>
      <x:c r="G27" s="1" t="n"/>
      <x:c r="H27" s="1" t="n"/>
      <x:c r="I27" s="1" t="n"/>
      <x:c r="J27" s="1" t="n"/>
      <x:c r="K27" s="1" t="n"/>
      <x:c r="L27" s="1" t="n"/>
    </x:row>
    <x:row r="28">
      <x:c r="A28" s="1" t="n"/>
      <x:c r="B28" s="1" t="n"/>
      <x:c r="C28" s="1" t="n"/>
      <x:c r="D28" s="1" t="n"/>
      <x:c r="E28" s="1" t="n"/>
      <x:c r="F28" s="1" t="n"/>
      <x:c r="G28" s="1" t="n"/>
      <x:c r="H28" s="1" t="n"/>
      <x:c r="I28" s="1" t="n"/>
      <x:c r="J28" s="1" t="n"/>
      <x:c r="K28" s="1" t="n"/>
      <x:c r="L28" s="1" t="n"/>
    </x:row>
    <x:row r="29">
      <x:c r="A29" s="1" t="n"/>
      <x:c r="B29" s="1" t="n"/>
      <x:c r="C29" s="1" t="n"/>
      <x:c r="D29" s="1" t="n"/>
      <x:c r="E29" s="1" t="n"/>
      <x:c r="F29" s="1" t="n"/>
      <x:c r="G29" s="1" t="n"/>
      <x:c r="H29" s="1" t="n"/>
      <x:c r="I29" s="1" t="n"/>
      <x:c r="J29" s="1" t="n"/>
      <x:c r="K29" s="1" t="n"/>
      <x:c r="L29" s="1" t="n"/>
    </x:row>
    <x:row r="30">
      <x:c r="A30" s="1" t="n"/>
      <x:c r="B30" s="1" t="n"/>
      <x:c r="C30" s="1" t="n"/>
      <x:c r="D30" s="1" t="n"/>
      <x:c r="E30" s="1" t="n"/>
      <x:c r="F30" s="1" t="n"/>
      <x:c r="G30" s="1" t="n"/>
      <x:c r="H30" s="1" t="n"/>
      <x:c r="I30" s="1" t="n"/>
      <x:c r="J30" s="1" t="n"/>
      <x:c r="K30" s="1" t="n"/>
      <x:c r="L30" s="1" t="n"/>
    </x:row>
    <x:row r="31">
      <x:c r="A31" s="1" t="n"/>
      <x:c r="B31" s="1" t="n"/>
      <x:c r="C31" s="1" t="n"/>
      <x:c r="D31" s="1" t="n"/>
      <x:c r="E31" s="1" t="n"/>
      <x:c r="F31" s="1" t="n"/>
      <x:c r="G31" s="1" t="n"/>
      <x:c r="H31" s="1" t="n"/>
      <x:c r="I31" s="1" t="n"/>
      <x:c r="J31" s="1" t="n"/>
      <x:c r="K31" s="1" t="n"/>
      <x:c r="L31" s="1" t="n"/>
    </x:row>
    <x:row r="32">
      <x:c r="A32" s="1" t="n"/>
      <x:c r="B32" s="1" t="n"/>
      <x:c r="C32" s="1" t="n"/>
      <x:c r="D32" s="1" t="n"/>
      <x:c r="E32" s="1" t="n"/>
      <x:c r="F32" s="1" t="n"/>
      <x:c r="G32" s="1" t="n"/>
      <x:c r="H32" s="1" t="n"/>
      <x:c r="I32" s="1" t="n"/>
      <x:c r="J32" s="1" t="n"/>
      <x:c r="K32" s="1" t="n"/>
      <x:c r="L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</x:row>
    <x:row r="34">
      <x:c r="A34" s="1" t="n"/>
      <x:c r="B34" s="1" t="n"/>
      <x:c r="C34" s="1" t="n"/>
      <x:c r="D34" s="1" t="n"/>
      <x:c r="E34" s="1" t="n"/>
      <x:c r="F34" s="1" t="n"/>
      <x:c r="G34" s="1" t="n"/>
      <x:c r="H34" s="1" t="n"/>
      <x:c r="I34" s="1" t="n"/>
      <x:c r="J34" s="1" t="n"/>
      <x:c r="K34" s="1" t="n"/>
      <x:c r="L34" s="1" t="n"/>
    </x:row>
    <x:row r="35">
      <x:c r="A35" s="1" t="n"/>
      <x:c r="B35" s="1" t="n"/>
      <x:c r="C35" s="1" t="n"/>
      <x:c r="D35" s="1" t="n"/>
      <x:c r="E35" s="1" t="n"/>
      <x:c r="F35" s="1" t="n"/>
      <x:c r="G35" s="1" t="n"/>
      <x:c r="H35" s="1" t="n"/>
      <x:c r="I35" s="1" t="n"/>
      <x:c r="J35" s="1" t="n"/>
      <x:c r="K35" s="1" t="n"/>
      <x:c r="L35" s="1" t="n"/>
    </x:row>
    <x:row r="36">
      <x:c r="A36" s="1" t="n"/>
      <x:c r="B36" s="1" t="n"/>
      <x:c r="C36" s="1" t="n"/>
      <x:c r="D36" s="1" t="n"/>
      <x:c r="E36" s="1" t="n"/>
      <x:c r="F36" s="1" t="n"/>
      <x:c r="G36" s="1" t="n"/>
      <x:c r="H36" s="1" t="n"/>
      <x:c r="I36" s="1" t="n"/>
      <x:c r="J36" s="1" t="n"/>
      <x:c r="K36" s="1" t="n"/>
      <x:c r="L36" s="1" t="n"/>
    </x:row>
  </x:sheetData>
  <x:mergeCells>
    <x:mergeCell ref="A26:L26"/>
    <x:mergeCell ref="A24:L24"/>
    <x:mergeCell ref="A2:L2"/>
    <x:mergeCell ref="A16:L16"/>
    <x:mergeCell ref="A25:L25"/>
    <x:mergeCell ref="A1:L1"/>
    <x:mergeCell ref="A23:L23"/>
    <x:mergeCell ref="A5:L5"/>
    <x:mergeCell ref="A14:L14"/>
    <x:mergeCell ref="A22:L22"/>
    <x:mergeCell ref="A21:L21"/>
    <x:mergeCell ref="B17:L17"/>
    <x:mergeCell ref="B18:L18"/>
  </x:mergeCells>
  <x:hyperlinks>
    <x:hyperlink ref="A3" location="'⁅▪︎|▪︎⁆ ➡️ - SK INDEX'!A1"/>
  </x:hyperlinks>
  <x:pageMargins left="0.7" right="0.7" top="0.75" bottom="0.75" header="0.3" footer="0.3"/>
  <x:tableParts count="1">
    <x:tablePart xmlns:r="http://schemas.openxmlformats.org/officeDocument/2006/relationships" r:id="R2f74cb478e864178"/>
  </x:tableParts>
</x:worksheet>
</file>

<file path=xl/worksheets/sheet5.xml><?xml version="1.0" encoding="utf-8"?>
<x:worksheet xmlns:x="http://schemas.openxmlformats.org/spreadsheetml/2006/main">
  <x:sheetPr>
    <x:tabColor rgb="FFB96CFF"/>
  </x:sheetPr>
  <x:sheetViews>
    <x:sheetView showGridLines="0" workbookViewId="0">
      <x:pane ySplit="10" topLeftCell="A11" activePane="bottomLeft" state="frozen"/>
    </x:sheetView>
  </x:sheetViews>
  <x:sheetFormatPr baseColWidth="8" defaultRowHeight="14.399999618530273"/>
  <x:cols>
    <x:col min="1" max="1" width="24" style="97" customWidth="1"/>
    <x:col min="2" max="2" width="16" style="97" customWidth="1"/>
    <x:col min="3" max="3" width="24" style="97" customWidth="1"/>
    <x:col min="4" max="4" width="28" style="97" customWidth="1"/>
    <x:col min="5" max="5" width="26" style="97" customWidth="1"/>
    <x:col min="6" max="6" width="14" style="97" customWidth="1"/>
    <x:col min="7" max="7" width="12" style="97" customWidth="1"/>
    <x:col min="8" max="8" width="14" style="97" customWidth="1"/>
    <x:col min="9" max="9" width="28" style="97" customWidth="1"/>
    <x:col min="10" max="10" width="56" style="97" customWidth="1"/>
    <x:col min="11" max="11" width="14" style="97" customWidth="1"/>
    <x:col min="12" max="12" width="30" style="97" customWidth="1"/>
  </x:cols>
  <x:sheetData>
    <x:row r="1" s="97" customFormat="1" ht="34" customHeight="1">
      <x:c r="A1" s="101" t="inlineStr">
        <x:is>
          <x:t xml:space="preserve">📖 CODE - READER CODES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</x:row>
    <x:row r="2" s="97" customFormat="1" ht="28" customHeight="1">
      <x:c r="A2" s="96" t="inlineStr">
        <x:is>
          <x:t xml:space="preserve">Structured Reader-local code dictionary. Mathematical BitGroup decoding remains upstream; this table maps decoded local codes to governed semantic meaning. Missing code = unresolved, never guessed.</x:t>
        </x:is>
      </x:c>
    </x:row>
    <x:row r="3">
      <x:c r="A3" s="125" t="inlineStr">
        <x:is>
          <x:t xml:space="preserve">⌂ SK INDEX</x:t>
        </x:is>
      </x:c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</x:row>
    <x:row r="5" s="97" customFormat="1" ht="24" customHeight="1">
      <x:c r="A5" s="107" t="inlineStr">
        <x:is>
          <x:t xml:space="preserve">📖 CODE — STRUCTURED READER CODE DICTIONARY</x:t>
        </x:is>
      </x:c>
      <x:c r="B5" s="159" t="n"/>
      <x:c r="C5" s="159" t="n"/>
      <x:c r="D5" s="159" t="n"/>
      <x:c r="E5" s="159" t="n"/>
      <x:c r="F5" s="159" t="n"/>
      <x:c r="G5" s="159" t="n"/>
      <x:c r="H5" s="159" t="n"/>
      <x:c r="I5" s="159" t="n"/>
      <x:c r="J5" s="159" t="n"/>
      <x:c r="K5" s="159" t="n"/>
      <x:c r="L5" s="159" t="n"/>
    </x:row>
    <x:row r="6" s="97" customFormat="1" ht="30" customHeight="1">
      <x:c r="A6" s="29" t="inlineStr">
        <x:is>
          <x:t xml:space="preserve">1 Code ID</x:t>
        </x:is>
      </x:c>
      <x:c r="B6" s="29" t="inlineStr">
        <x:is>
          <x:t xml:space="preserve">2 Code Set</x:t>
        </x:is>
      </x:c>
      <x:c r="C6" s="29" t="inlineStr">
        <x:is>
          <x:t xml:space="preserve">3 SK</x:t>
        </x:is>
      </x:c>
      <x:c r="D6" s="29" t="inlineStr">
        <x:is>
          <x:t xml:space="preserve">4 Placement ID</x:t>
        </x:is>
      </x:c>
      <x:c r="E6" s="29" t="inlineStr">
        <x:is>
          <x:t xml:space="preserve">5 Reader Binding</x:t>
        </x:is>
      </x:c>
      <x:c r="F6" s="29" t="inlineStr">
        <x:is>
          <x:t xml:space="preserve">6 Semantic Key</x:t>
        </x:is>
      </x:c>
      <x:c r="G6" s="29" t="inlineStr">
        <x:is>
          <x:t xml:space="preserve">7 Code Value</x:t>
        </x:is>
      </x:c>
      <x:c r="H6" s="29" t="inlineStr">
        <x:is>
          <x:t xml:space="preserve">8 Binary Code</x:t>
        </x:is>
      </x:c>
      <x:c r="I6" s="29" t="inlineStr">
        <x:is>
          <x:t xml:space="preserve">9 Meaning</x:t>
        </x:is>
      </x:c>
      <x:c r="J6" s="29" t="inlineStr">
        <x:is>
          <x:t xml:space="preserve">10 Interpretation / Constraint</x:t>
        </x:is>
      </x:c>
      <x:c r="K6" s="29" t="inlineStr">
        <x:is>
          <x:t xml:space="preserve">11 Status</x:t>
        </x:is>
      </x:c>
      <x:c r="L6" s="1" t="inlineStr">
        <x:is>
          <x:t xml:space="preserve">12 Source / Notes</x:t>
        </x:is>
      </x:c>
    </x:row>
    <x:row r="7" s="97" customFormat="1" ht="42" customHeight="1">
      <x:c r="A7" s="5" t="inlineStr">
        <x:is>
          <x:t xml:space="preserve">TIME-J1-000</x:t>
        </x:is>
      </x:c>
      <x:c r="B7" s="5" t="inlineStr">
        <x:is>
          <x:t xml:space="preserve">TIME-J1</x:t>
        </x:is>
      </x:c>
      <x:c r="C7" s="5" t="inlineStr">
        <x:is>
          <x:t xml:space="preserve">TIME-32-64-96-128</x:t>
        </x:is>
      </x:c>
      <x:c r="D7" s="5" t="inlineStr">
        <x:is>
          <x:t xml:space="preserve">TIME-32-64-96-128#10</x:t>
        </x:is>
      </x:c>
      <x:c r="E7" s="5" t="inlineStr">
        <x:is>
          <x:t xml:space="preserve">TIME-READER-v1#J1</x:t>
        </x:is>
      </x:c>
      <x:c r="F7" s="30" t="inlineStr">
        <x:is>
          <x:t xml:space="preserve">J1</x:t>
        </x:is>
      </x:c>
      <x:c r="G7" s="5" t="n">
        <x:v>0</x:v>
      </x:c>
      <x:c r="H7" s="5" t="inlineStr">
        <x:is>
          <x:t xml:space="preserve">000</x:t>
        </x:is>
      </x:c>
      <x:c r="I7" s="5" t="inlineStr">
        <x:is>
          <x:t xml:space="preserve">No Time</x:t>
        </x:is>
      </x:c>
      <x:c r="J7" s="5" t="inlineStr">
        <x:is>
          <x:t xml:space="preserve">No time-of-day asserted. H1, I1, K1, L1, and P1 are semantically inactive even if stored bits are nonzero.</x:t>
        </x:is>
      </x:c>
      <x:c r="K7" s="5" t="inlineStr">
        <x:is>
          <x:t xml:space="preserve">Registered</x:t>
        </x:is>
      </x:c>
      <x:c r="L7" s="5" t="inlineStr">
        <x:is>
          <x:t xml:space="preserve">Live Airtable [▪︎|▪︎] 📖 CODE registry · imported 2026-09-11</x:t>
        </x:is>
      </x:c>
    </x:row>
    <x:row r="8" s="97" customFormat="1" ht="42" customHeight="1">
      <x:c r="A8" s="5" t="inlineStr">
        <x:is>
          <x:t xml:space="preserve">TIME-J1-001</x:t>
        </x:is>
      </x:c>
      <x:c r="B8" s="5" t="inlineStr">
        <x:is>
          <x:t xml:space="preserve">TIME-J1</x:t>
        </x:is>
      </x:c>
      <x:c r="C8" s="5" t="inlineStr">
        <x:is>
          <x:t xml:space="preserve">TIME-32-64-96-128</x:t>
        </x:is>
      </x:c>
      <x:c r="D8" s="5" t="inlineStr">
        <x:is>
          <x:t xml:space="preserve">TIME-32-64-96-128#10</x:t>
        </x:is>
      </x:c>
      <x:c r="E8" s="5" t="inlineStr">
        <x:is>
          <x:t xml:space="preserve">TIME-READER-v1#J1</x:t>
        </x:is>
      </x:c>
      <x:c r="F8" s="30" t="inlineStr">
        <x:is>
          <x:t xml:space="preserve">J1</x:t>
        </x:is>
      </x:c>
      <x:c r="G8" s="5" t="n">
        <x:v>1</x:v>
      </x:c>
      <x:c r="H8" s="5" t="inlineStr">
        <x:is>
          <x:t xml:space="preserve">001</x:t>
        </x:is>
      </x:c>
      <x:c r="I8" s="5" t="inlineStr">
        <x:is>
          <x:t xml:space="preserve">Hour</x:t>
        </x:is>
      </x:c>
      <x:c r="J8" s="5" t="inlineStr">
        <x:is>
          <x:t xml:space="preserve">Hour precision. H1 is active; deeper clock lanes are not asserted.</x:t>
        </x:is>
      </x:c>
      <x:c r="K8" s="5" t="inlineStr">
        <x:is>
          <x:t xml:space="preserve">Registered</x:t>
        </x:is>
      </x:c>
      <x:c r="L8" s="5" t="inlineStr">
        <x:is>
          <x:t xml:space="preserve">Live Airtable [▪︎|▪︎] 📖 CODE registry · imported 2026-09-11</x:t>
        </x:is>
      </x:c>
    </x:row>
    <x:row r="9" s="97" customFormat="1" ht="42" customHeight="1">
      <x:c r="A9" s="5" t="inlineStr">
        <x:is>
          <x:t xml:space="preserve">TIME-J1-010</x:t>
        </x:is>
      </x:c>
      <x:c r="B9" s="5" t="inlineStr">
        <x:is>
          <x:t xml:space="preserve">TIME-J1</x:t>
        </x:is>
      </x:c>
      <x:c r="C9" s="5" t="inlineStr">
        <x:is>
          <x:t xml:space="preserve">TIME-32-64-96-128</x:t>
        </x:is>
      </x:c>
      <x:c r="D9" s="5" t="inlineStr">
        <x:is>
          <x:t xml:space="preserve">TIME-32-64-96-128#10</x:t>
        </x:is>
      </x:c>
      <x:c r="E9" s="5" t="inlineStr">
        <x:is>
          <x:t xml:space="preserve">TIME-READER-v1#J1</x:t>
        </x:is>
      </x:c>
      <x:c r="F9" s="30" t="inlineStr">
        <x:is>
          <x:t xml:space="preserve">J1</x:t>
        </x:is>
      </x:c>
      <x:c r="G9" s="5" t="n">
        <x:v>2</x:v>
      </x:c>
      <x:c r="H9" s="5" t="inlineStr">
        <x:is>
          <x:t xml:space="preserve">010</x:t>
        </x:is>
      </x:c>
      <x:c r="I9" s="5" t="inlineStr">
        <x:is>
          <x:t xml:space="preserve">Minute</x:t>
        </x:is>
      </x:c>
      <x:c r="J9" s="5" t="inlineStr">
        <x:is>
          <x:t xml:space="preserve">Minute precision. H1 and I1 are active; Second, Millisecond, and Fine Tick lanes are not asserted.</x:t>
        </x:is>
      </x:c>
      <x:c r="K9" s="5" t="inlineStr">
        <x:is>
          <x:t xml:space="preserve">Registered</x:t>
        </x:is>
      </x:c>
      <x:c r="L9" s="5" t="inlineStr">
        <x:is>
          <x:t xml:space="preserve">Live Airtable [▪︎|▪︎] 📖 CODE registry · imported 2026-09-11</x:t>
        </x:is>
      </x:c>
    </x:row>
    <x:row r="10" s="97" customFormat="1" ht="42" customHeight="1">
      <x:c r="A10" s="5" t="inlineStr">
        <x:is>
          <x:t xml:space="preserve">TIME-J1-011</x:t>
        </x:is>
      </x:c>
      <x:c r="B10" s="5" t="inlineStr">
        <x:is>
          <x:t xml:space="preserve">TIME-J1</x:t>
        </x:is>
      </x:c>
      <x:c r="C10" s="5" t="inlineStr">
        <x:is>
          <x:t xml:space="preserve">TIME-32-64-96-128</x:t>
        </x:is>
      </x:c>
      <x:c r="D10" s="5" t="inlineStr">
        <x:is>
          <x:t xml:space="preserve">TIME-32-64-96-128#10</x:t>
        </x:is>
      </x:c>
      <x:c r="E10" s="5" t="inlineStr">
        <x:is>
          <x:t xml:space="preserve">TIME-READER-v1#J1</x:t>
        </x:is>
      </x:c>
      <x:c r="F10" s="30" t="inlineStr">
        <x:is>
          <x:t xml:space="preserve">J1</x:t>
        </x:is>
      </x:c>
      <x:c r="G10" s="5" t="n">
        <x:v>3</x:v>
      </x:c>
      <x:c r="H10" s="5" t="inlineStr">
        <x:is>
          <x:t xml:space="preserve">011</x:t>
        </x:is>
      </x:c>
      <x:c r="I10" s="5" t="inlineStr">
        <x:is>
          <x:t xml:space="preserve">Second</x:t>
        </x:is>
      </x:c>
      <x:c r="J10" s="5" t="inlineStr">
        <x:is>
          <x:t xml:space="preserve">Second precision. H1, I1, and K1 are active; Millisecond and Fine Tick are not asserted.</x:t>
        </x:is>
      </x:c>
      <x:c r="K10" s="5" t="inlineStr">
        <x:is>
          <x:t xml:space="preserve">Registered</x:t>
        </x:is>
      </x:c>
      <x:c r="L10" s="5" t="inlineStr">
        <x:is>
          <x:t xml:space="preserve">Live Airtable [▪︎|▪︎] 📖 CODE registry · imported 2026-09-11</x:t>
        </x:is>
      </x:c>
    </x:row>
    <x:row r="11" s="97" customFormat="1" ht="42" customHeight="1">
      <x:c r="A11" s="5" t="inlineStr">
        <x:is>
          <x:t xml:space="preserve">TIME-J1-100</x:t>
        </x:is>
      </x:c>
      <x:c r="B11" s="5" t="inlineStr">
        <x:is>
          <x:t xml:space="preserve">TIME-J1</x:t>
        </x:is>
      </x:c>
      <x:c r="C11" s="5" t="inlineStr">
        <x:is>
          <x:t xml:space="preserve">TIME-32-64-96-128</x:t>
        </x:is>
      </x:c>
      <x:c r="D11" s="5" t="inlineStr">
        <x:is>
          <x:t xml:space="preserve">TIME-32-64-96-128#10</x:t>
        </x:is>
      </x:c>
      <x:c r="E11" s="5" t="inlineStr">
        <x:is>
          <x:t xml:space="preserve">TIME-READER-v1#J1</x:t>
        </x:is>
      </x:c>
      <x:c r="F11" s="30" t="inlineStr">
        <x:is>
          <x:t xml:space="preserve">J1</x:t>
        </x:is>
      </x:c>
      <x:c r="G11" s="5" t="n">
        <x:v>4</x:v>
      </x:c>
      <x:c r="H11" s="5" t="inlineStr">
        <x:is>
          <x:t xml:space="preserve">100</x:t>
        </x:is>
      </x:c>
      <x:c r="I11" s="5" t="inlineStr">
        <x:is>
          <x:t xml:space="preserve">Millisecond</x:t>
        </x:is>
      </x:c>
      <x:c r="J11" s="5" t="inlineStr">
        <x:is>
          <x:t xml:space="preserve">Millisecond precision. H1, I1, K1, and L1 are active; Fine Tick is not asserted.</x:t>
        </x:is>
      </x:c>
      <x:c r="K11" s="5" t="inlineStr">
        <x:is>
          <x:t xml:space="preserve">Registered</x:t>
        </x:is>
      </x:c>
      <x:c r="L11" s="5" t="inlineStr">
        <x:is>
          <x:t xml:space="preserve">Live Airtable [▪︎|▪︎] 📖 CODE registry · imported 2026-09-11</x:t>
        </x:is>
      </x:c>
    </x:row>
    <x:row r="12" s="97" customFormat="1" ht="42" customHeight="1">
      <x:c r="A12" s="5" t="inlineStr">
        <x:is>
          <x:t xml:space="preserve">TIME-J1-101</x:t>
        </x:is>
      </x:c>
      <x:c r="B12" s="5" t="inlineStr">
        <x:is>
          <x:t xml:space="preserve">TIME-J1</x:t>
        </x:is>
      </x:c>
      <x:c r="C12" s="5" t="inlineStr">
        <x:is>
          <x:t xml:space="preserve">TIME-32-64-96-128</x:t>
        </x:is>
      </x:c>
      <x:c r="D12" s="5" t="inlineStr">
        <x:is>
          <x:t xml:space="preserve">TIME-32-64-96-128#10</x:t>
        </x:is>
      </x:c>
      <x:c r="E12" s="5" t="inlineStr">
        <x:is>
          <x:t xml:space="preserve">TIME-READER-v1#J1</x:t>
        </x:is>
      </x:c>
      <x:c r="F12" s="30" t="inlineStr">
        <x:is>
          <x:t xml:space="preserve">J1</x:t>
        </x:is>
      </x:c>
      <x:c r="G12" s="5" t="n">
        <x:v>5</x:v>
      </x:c>
      <x:c r="H12" s="5" t="inlineStr">
        <x:is>
          <x:t xml:space="preserve">101</x:t>
        </x:is>
      </x:c>
      <x:c r="I12" s="5" t="inlineStr">
        <x:is>
          <x:t xml:space="preserve">Fine Tick</x:t>
        </x:is>
      </x:c>
      <x:c r="J12" s="5" t="inlineStr">
        <x:is>
          <x:t xml:space="preserve">Fine Tick precision. H1, I1, K1, L1, and P1 are active.</x:t>
        </x:is>
      </x:c>
      <x:c r="K12" s="5" t="inlineStr">
        <x:is>
          <x:t xml:space="preserve">Registered</x:t>
        </x:is>
      </x:c>
      <x:c r="L12" s="5" t="inlineStr">
        <x:is>
          <x:t xml:space="preserve">Live Airtable [▪︎|▪︎] 📖 CODE registry · imported 2026-09-11</x:t>
        </x:is>
      </x:c>
    </x:row>
    <x:row r="13" s="97" customFormat="1" ht="42" customHeight="1">
      <x:c r="A13" s="5" t="inlineStr">
        <x:is>
          <x:t xml:space="preserve">TIME-J1-110</x:t>
        </x:is>
      </x:c>
      <x:c r="B13" s="5" t="inlineStr">
        <x:is>
          <x:t xml:space="preserve">TIME-J1</x:t>
        </x:is>
      </x:c>
      <x:c r="C13" s="5" t="inlineStr">
        <x:is>
          <x:t xml:space="preserve">TIME-32-64-96-128</x:t>
        </x:is>
      </x:c>
      <x:c r="D13" s="5" t="inlineStr">
        <x:is>
          <x:t xml:space="preserve">TIME-32-64-96-128#10</x:t>
        </x:is>
      </x:c>
      <x:c r="E13" s="5" t="inlineStr">
        <x:is>
          <x:t xml:space="preserve">TIME-READER-v1#J1</x:t>
        </x:is>
      </x:c>
      <x:c r="F13" s="30" t="inlineStr">
        <x:is>
          <x:t xml:space="preserve">J1</x:t>
        </x:is>
      </x:c>
      <x:c r="G13" s="5" t="n">
        <x:v>6</x:v>
      </x:c>
      <x:c r="H13" s="5" t="inlineStr">
        <x:is>
          <x:t xml:space="preserve">110</x:t>
        </x:is>
      </x:c>
      <x:c r="I13" s="5" t="inlineStr">
        <x:is>
          <x:t xml:space="preserve">Time Present / Source Precision Unknown</x:t>
        </x:is>
      </x:c>
      <x:c r="J13" s="5" t="inlineStr">
        <x:is>
          <x:t xml:space="preserve">Migration/import state: time-of-day is present but source precision was not declared. Reader must not infer a deeper asserted precision from stored values alone.</x:t>
        </x:is>
      </x:c>
      <x:c r="K13" s="5" t="inlineStr">
        <x:is>
          <x:t xml:space="preserve">Registered</x:t>
        </x:is>
      </x:c>
      <x:c r="L13" s="5" t="inlineStr">
        <x:is>
          <x:t xml:space="preserve">Live Airtable [▪︎|▪︎] 📖 CODE registry · imported 2026-09-11</x:t>
        </x:is>
      </x:c>
    </x:row>
    <x:row r="14" s="97" customFormat="1" ht="42" customHeight="1">
      <x:c r="A14" s="5" t="inlineStr">
        <x:is>
          <x:t xml:space="preserve">TIME-J1-111</x:t>
        </x:is>
      </x:c>
      <x:c r="B14" s="5" t="inlineStr">
        <x:is>
          <x:t xml:space="preserve">TIME-J1</x:t>
        </x:is>
      </x:c>
      <x:c r="C14" s="5" t="inlineStr">
        <x:is>
          <x:t xml:space="preserve">TIME-32-64-96-128</x:t>
        </x:is>
      </x:c>
      <x:c r="D14" s="5" t="inlineStr">
        <x:is>
          <x:t xml:space="preserve">TIME-32-64-96-128#10</x:t>
        </x:is>
      </x:c>
      <x:c r="E14" s="5" t="inlineStr">
        <x:is>
          <x:t xml:space="preserve">TIME-READER-v1#J1</x:t>
        </x:is>
      </x:c>
      <x:c r="F14" s="30" t="inlineStr">
        <x:is>
          <x:t xml:space="preserve">J1</x:t>
        </x:is>
      </x:c>
      <x:c r="G14" s="5" t="n">
        <x:v>7</x:v>
      </x:c>
      <x:c r="H14" s="5" t="inlineStr">
        <x:is>
          <x:t xml:space="preserve">111</x:t>
        </x:is>
      </x:c>
      <x:c r="I14" s="5" t="inlineStr">
        <x:is>
          <x:t xml:space="preserve">Reserved</x:t>
        </x:is>
      </x:c>
      <x:c r="J14" s="5" t="inlineStr">
        <x:is>
          <x:t xml:space="preserve">Reserved by the TIME Reader contract. Not a valid asserted precision state.</x:t>
        </x:is>
      </x:c>
      <x:c r="K14" s="5" t="inlineStr">
        <x:is>
          <x:t xml:space="preserve">Reserved</x:t>
        </x:is>
      </x:c>
      <x:c r="L14" s="5" t="inlineStr">
        <x:is>
          <x:t xml:space="preserve">Live Airtable [▪︎|▪︎] 📖 CODE registry · imported 2026-09-11</x:t>
        </x:is>
      </x:c>
    </x:row>
    <x:row r="15" s="97" customFormat="1" ht="42" customHeight="1">
      <x:c r="A15" s="5" t="inlineStr">
        <x:is>
          <x:t xml:space="preserve">TIME-M1-0000</x:t>
        </x:is>
      </x:c>
      <x:c r="B15" s="5" t="inlineStr">
        <x:is>
          <x:t xml:space="preserve">TIME-M1</x:t>
        </x:is>
      </x:c>
      <x:c r="C15" s="5" t="inlineStr">
        <x:is>
          <x:t xml:space="preserve">TIME-32-64-96-128</x:t>
        </x:is>
      </x:c>
      <x:c r="D15" s="5" t="inlineStr">
        <x:is>
          <x:t xml:space="preserve">TIME-32-64-96-128#13</x:t>
        </x:is>
      </x:c>
      <x:c r="E15" s="5" t="inlineStr">
        <x:is>
          <x:t xml:space="preserve">TIME-READER-v1#M1</x:t>
        </x:is>
      </x:c>
      <x:c r="F15" s="30" t="inlineStr">
        <x:is>
          <x:t xml:space="preserve">M1</x:t>
        </x:is>
      </x:c>
      <x:c r="G15" s="5" t="n">
        <x:v>0</x:v>
      </x:c>
      <x:c r="H15" s="5" t="inlineStr">
        <x:is>
          <x:t xml:space="preserve">0000</x:t>
        </x:is>
      </x:c>
      <x:c r="I15" s="5" t="inlineStr">
        <x:is>
          <x:t xml:space="preserve">Base / Floating</x:t>
        </x:is>
      </x:c>
      <x:c r="J15" s="5" t="inlineStr">
        <x:is>
          <x:t xml:space="preserve">Base/floating temporal interpretation. Detailed contextual interpretation, if needed, remains external.</x:t>
        </x:is>
      </x:c>
      <x:c r="K15" s="5" t="inlineStr">
        <x:is>
          <x:t xml:space="preserve">Registered</x:t>
        </x:is>
      </x:c>
      <x:c r="L15" s="5" t="inlineStr">
        <x:is>
          <x:t xml:space="preserve">Live Airtable [▪︎|▪︎] 📖 CODE registry · imported 2026-09-11</x:t>
        </x:is>
      </x:c>
    </x:row>
    <x:row r="16" s="97" customFormat="1" ht="42" customHeight="1">
      <x:c r="A16" s="5" t="inlineStr">
        <x:is>
          <x:t xml:space="preserve">TIME-M1-0001</x:t>
        </x:is>
      </x:c>
      <x:c r="B16" s="5" t="inlineStr">
        <x:is>
          <x:t xml:space="preserve">TIME-M1</x:t>
        </x:is>
      </x:c>
      <x:c r="C16" s="5" t="inlineStr">
        <x:is>
          <x:t xml:space="preserve">TIME-32-64-96-128</x:t>
        </x:is>
      </x:c>
      <x:c r="D16" s="5" t="inlineStr">
        <x:is>
          <x:t xml:space="preserve">TIME-32-64-96-128#13</x:t>
        </x:is>
      </x:c>
      <x:c r="E16" s="5" t="inlineStr">
        <x:is>
          <x:t xml:space="preserve">TIME-READER-v1#M1</x:t>
        </x:is>
      </x:c>
      <x:c r="F16" s="30" t="inlineStr">
        <x:is>
          <x:t xml:space="preserve">M1</x:t>
        </x:is>
      </x:c>
      <x:c r="G16" s="5" t="n">
        <x:v>1</x:v>
      </x:c>
      <x:c r="H16" s="5" t="inlineStr">
        <x:is>
          <x:t xml:space="preserve">0001</x:t>
        </x:is>
      </x:c>
      <x:c r="I16" s="5" t="inlineStr">
        <x:is>
          <x:t xml:space="preserve">UTC</x:t>
        </x:is>
      </x:c>
      <x:c r="J16" s="5" t="inlineStr">
        <x:is>
          <x:t xml:space="preserve">UTC reference class. Mutable or detailed interpretation remains external to the atomic TIME payload.</x:t>
        </x:is>
      </x:c>
      <x:c r="K16" s="5" t="inlineStr">
        <x:is>
          <x:t xml:space="preserve">Registered</x:t>
        </x:is>
      </x:c>
      <x:c r="L16" s="5" t="inlineStr">
        <x:is>
          <x:t xml:space="preserve">Live Airtable [▪︎|▪︎] 📖 CODE registry · imported 2026-09-11</x:t>
        </x:is>
      </x:c>
    </x:row>
    <x:row r="17" s="97" customFormat="1" ht="42" customHeight="1">
      <x:c r="A17" s="5" t="inlineStr">
        <x:is>
          <x:t xml:space="preserve">TIME-M1-0010</x:t>
        </x:is>
      </x:c>
      <x:c r="B17" s="5" t="inlineStr">
        <x:is>
          <x:t xml:space="preserve">TIME-M1</x:t>
        </x:is>
      </x:c>
      <x:c r="C17" s="5" t="inlineStr">
        <x:is>
          <x:t xml:space="preserve">TIME-32-64-96-128</x:t>
        </x:is>
      </x:c>
      <x:c r="D17" s="5" t="inlineStr">
        <x:is>
          <x:t xml:space="preserve">TIME-32-64-96-128#13</x:t>
        </x:is>
      </x:c>
      <x:c r="E17" s="5" t="inlineStr">
        <x:is>
          <x:t xml:space="preserve">TIME-READER-v1#M1</x:t>
        </x:is>
      </x:c>
      <x:c r="F17" s="30" t="inlineStr">
        <x:is>
          <x:t xml:space="preserve">M1</x:t>
        </x:is>
      </x:c>
      <x:c r="G17" s="5" t="n">
        <x:v>2</x:v>
      </x:c>
      <x:c r="H17" s="5" t="inlineStr">
        <x:is>
          <x:t xml:space="preserve">0010</x:t>
        </x:is>
      </x:c>
      <x:c r="I17" s="5" t="inlineStr">
        <x:is>
          <x:t xml:space="preserve">Fixed Offset</x:t>
        </x:is>
      </x:c>
      <x:c r="J17" s="5" t="inlineStr">
        <x:is>
          <x:t xml:space="preserve">Fixed-offset reference class. Requires O1 Offset Specified = 1 for an explicit N1 offset to be semantically active.</x:t>
        </x:is>
      </x:c>
      <x:c r="K17" s="5" t="inlineStr">
        <x:is>
          <x:t xml:space="preserve">Registered</x:t>
        </x:is>
      </x:c>
      <x:c r="L17" s="5" t="inlineStr">
        <x:is>
          <x:t xml:space="preserve">Live Airtable [▪︎|▪︎] 📖 CODE registry · imported 2026-09-11</x:t>
        </x:is>
      </x:c>
    </x:row>
    <x:row r="18" s="97" customFormat="1" ht="42" customHeight="1">
      <x:c r="A18" s="5" t="inlineStr">
        <x:is>
          <x:t xml:space="preserve">TIME-M1-0011</x:t>
        </x:is>
      </x:c>
      <x:c r="B18" s="5" t="inlineStr">
        <x:is>
          <x:t xml:space="preserve">TIME-M1</x:t>
        </x:is>
      </x:c>
      <x:c r="C18" s="5" t="inlineStr">
        <x:is>
          <x:t xml:space="preserve">TIME-32-64-96-128</x:t>
        </x:is>
      </x:c>
      <x:c r="D18" s="5" t="inlineStr">
        <x:is>
          <x:t xml:space="preserve">TIME-32-64-96-128#13</x:t>
        </x:is>
      </x:c>
      <x:c r="E18" s="5" t="inlineStr">
        <x:is>
          <x:t xml:space="preserve">TIME-READER-v1#M1</x:t>
        </x:is>
      </x:c>
      <x:c r="F18" s="30" t="inlineStr">
        <x:is>
          <x:t xml:space="preserve">M1</x:t>
        </x:is>
      </x:c>
      <x:c r="G18" s="5" t="n">
        <x:v>3</x:v>
      </x:c>
      <x:c r="H18" s="5" t="inlineStr">
        <x:is>
          <x:t xml:space="preserve">0011</x:t>
        </x:is>
      </x:c>
      <x:c r="I18" s="5" t="inlineStr">
        <x:is>
          <x:t xml:space="preserve">Named Civil</x:t>
        </x:is>
      </x:c>
      <x:c r="J18" s="5" t="inlineStr">
        <x:is>
          <x:t xml:space="preserve">Named civil reference class. Named-zone tables and historical civil corrections remain in linked Time Context records.</x:t>
        </x:is>
      </x:c>
      <x:c r="K18" s="5" t="inlineStr">
        <x:is>
          <x:t xml:space="preserve">Registered</x:t>
        </x:is>
      </x:c>
      <x:c r="L18" s="5" t="inlineStr">
        <x:is>
          <x:t xml:space="preserve">Live Airtable [▪︎|▪︎] 📖 CODE registry · imported 2026-09-11</x:t>
        </x:is>
      </x:c>
    </x:row>
    <x:row r="19" s="97" customFormat="1" ht="42" customHeight="1">
      <x:c r="A19" s="5" t="inlineStr">
        <x:is>
          <x:t xml:space="preserve">TIME-M1-0100</x:t>
        </x:is>
      </x:c>
      <x:c r="B19" s="5" t="inlineStr">
        <x:is>
          <x:t xml:space="preserve">TIME-M1</x:t>
        </x:is>
      </x:c>
      <x:c r="C19" s="5" t="inlineStr">
        <x:is>
          <x:t xml:space="preserve">TIME-32-64-96-128</x:t>
        </x:is>
      </x:c>
      <x:c r="D19" s="5" t="inlineStr">
        <x:is>
          <x:t xml:space="preserve">TIME-32-64-96-128#13</x:t>
        </x:is>
      </x:c>
      <x:c r="E19" s="5" t="inlineStr">
        <x:is>
          <x:t xml:space="preserve">TIME-READER-v1#M1</x:t>
        </x:is>
      </x:c>
      <x:c r="F19" s="30" t="inlineStr">
        <x:is>
          <x:t xml:space="preserve">M1</x:t>
        </x:is>
      </x:c>
      <x:c r="G19" s="5" t="n">
        <x:v>4</x:v>
      </x:c>
      <x:c r="H19" s="5" t="inlineStr">
        <x:is>
          <x:t xml:space="preserve">0100</x:t>
        </x:is>
      </x:c>
      <x:c r="I19" s="5" t="inlineStr">
        <x:is>
          <x:t xml:space="preserve">Continuous / Atomic</x:t>
        </x:is>
      </x:c>
      <x:c r="J19" s="5" t="inlineStr">
        <x:is>
          <x:t xml:space="preserve">Continuous/atomic reference class. Specialized time-scale definitions remain in linked Time Context records.</x:t>
        </x:is>
      </x:c>
      <x:c r="K19" s="5" t="inlineStr">
        <x:is>
          <x:t xml:space="preserve">Registered</x:t>
        </x:is>
      </x:c>
      <x:c r="L19" s="5" t="inlineStr">
        <x:is>
          <x:t xml:space="preserve">Live Airtable [▪︎|▪︎] 📖 CODE registry · imported 2026-09-11</x:t>
        </x:is>
      </x:c>
    </x:row>
    <x:row r="20" s="97" customFormat="1" ht="42" customHeight="1">
      <x:c r="A20" s="5" t="inlineStr">
        <x:is>
          <x:t xml:space="preserve">TIME-M1-0101</x:t>
        </x:is>
      </x:c>
      <x:c r="B20" s="5" t="inlineStr">
        <x:is>
          <x:t xml:space="preserve">TIME-M1</x:t>
        </x:is>
      </x:c>
      <x:c r="C20" s="5" t="inlineStr">
        <x:is>
          <x:t xml:space="preserve">TIME-32-64-96-128</x:t>
        </x:is>
      </x:c>
      <x:c r="D20" s="5" t="inlineStr">
        <x:is>
          <x:t xml:space="preserve">TIME-32-64-96-128#13</x:t>
        </x:is>
      </x:c>
      <x:c r="E20" s="5" t="inlineStr">
        <x:is>
          <x:t xml:space="preserve">TIME-READER-v1#M1</x:t>
        </x:is>
      </x:c>
      <x:c r="F20" s="30" t="inlineStr">
        <x:is>
          <x:t xml:space="preserve">M1</x:t>
        </x:is>
      </x:c>
      <x:c r="G20" s="5" t="n">
        <x:v>5</x:v>
      </x:c>
      <x:c r="H20" s="5" t="inlineStr">
        <x:is>
          <x:t xml:space="preserve">0101</x:t>
        </x:is>
      </x:c>
      <x:c r="I20" s="5" t="inlineStr">
        <x:is>
          <x:t xml:space="preserve">Simulation / Model</x:t>
        </x:is>
      </x:c>
      <x:c r="J20" s="5" t="inlineStr">
        <x:is>
          <x:t xml:space="preserve">Simulation/model reference class. Simulation-to-world mapping logic remains external in linked Time Context.</x:t>
        </x:is>
      </x:c>
      <x:c r="K20" s="5" t="inlineStr">
        <x:is>
          <x:t xml:space="preserve">Registered</x:t>
        </x:is>
      </x:c>
      <x:c r="L20" s="5" t="inlineStr">
        <x:is>
          <x:t xml:space="preserve">Live Airtable [▪︎|▪︎] 📖 CODE registry · imported 2026-09-11</x:t>
        </x:is>
      </x:c>
    </x:row>
    <x:row r="21" s="97" customFormat="1" ht="42" customHeight="1">
      <x:c r="A21" s="5" t="inlineStr">
        <x:is>
          <x:t xml:space="preserve">TIME-M1-0110</x:t>
        </x:is>
      </x:c>
      <x:c r="B21" s="5" t="inlineStr">
        <x:is>
          <x:t xml:space="preserve">TIME-M1</x:t>
        </x:is>
      </x:c>
      <x:c r="C21" s="5" t="inlineStr">
        <x:is>
          <x:t xml:space="preserve">TIME-32-64-96-128</x:t>
        </x:is>
      </x:c>
      <x:c r="D21" s="5" t="inlineStr">
        <x:is>
          <x:t xml:space="preserve">TIME-32-64-96-128#13</x:t>
        </x:is>
      </x:c>
      <x:c r="E21" s="5" t="inlineStr">
        <x:is>
          <x:t xml:space="preserve">TIME-READER-v1#M1</x:t>
        </x:is>
      </x:c>
      <x:c r="F21" s="30" t="inlineStr">
        <x:is>
          <x:t xml:space="preserve">M1</x:t>
        </x:is>
      </x:c>
      <x:c r="G21" s="5" t="n">
        <x:v>6</x:v>
      </x:c>
      <x:c r="H21" s="5" t="inlineStr">
        <x:is>
          <x:t xml:space="preserve">0110</x:t>
        </x:is>
      </x:c>
      <x:c r="I21" s="5" t="inlineStr">
        <x:is>
          <x:t xml:space="preserve">External Authority</x:t>
        </x:is>
      </x:c>
      <x:c r="J21" s="5" t="inlineStr">
        <x:is>
          <x:t xml:space="preserve">External-authority reference class. Authority-specific mappings and mutable interpretation rules remain in linked Time Context records.</x:t>
        </x:is>
      </x:c>
      <x:c r="K21" s="5" t="inlineStr">
        <x:is>
          <x:t xml:space="preserve">Registered</x:t>
        </x:is>
      </x:c>
      <x:c r="L21" s="5" t="inlineStr">
        <x:is>
          <x:t xml:space="preserve">Live Airtable [▪︎|▪︎] 📖 CODE registry · imported 2026-09-11</x:t>
        </x:is>
      </x:c>
    </x:row>
    <x:row r="22">
      <x:c r="A22" s="5" t="n"/>
      <x:c r="B22" s="5" t="n"/>
      <x:c r="C22" s="5" t="n"/>
      <x:c r="D22" s="5" t="n"/>
      <x:c r="E22" s="5" t="n"/>
      <x:c r="F22" s="30" t="n"/>
      <x:c r="G22" s="5" t="n"/>
      <x:c r="H22" s="5" t="n"/>
      <x:c r="I22" s="5" t="n"/>
      <x:c r="J22" s="5" t="n"/>
      <x:c r="K22" s="5" t="n"/>
      <x:c r="L22" s="5" t="n"/>
    </x:row>
    <x:row r="23">
      <x:c r="A23" s="5" t="n"/>
      <x:c r="B23" s="5" t="n"/>
      <x:c r="C23" s="5" t="n"/>
      <x:c r="D23" s="5" t="n"/>
      <x:c r="E23" s="5" t="n"/>
      <x:c r="F23" s="30" t="n"/>
      <x:c r="G23" s="5" t="n"/>
      <x:c r="H23" s="5" t="n"/>
      <x:c r="I23" s="5" t="n"/>
      <x:c r="J23" s="5" t="n"/>
      <x:c r="K23" s="5" t="n"/>
      <x:c r="L23" s="5" t="n"/>
    </x:row>
    <x:row r="24" s="97" customFormat="1" ht="15.600000381469727" customHeight="1">
      <x:c r="A24" s="99" t="inlineStr">
        <x:is>
          <x:t xml:space="preserve">READER CODE MEANING ≠ RAW BITGROUP MATHEMATICS    |    MISSING CODE = UNRESOLVED    |    CODE DICTIONARY ≠ RUNTIME AUTHORITY</x:t>
        </x:is>
      </x:c>
      <x:c r="B24" s="154" t="n"/>
      <x:c r="C24" s="154" t="n"/>
      <x:c r="D24" s="154" t="n"/>
      <x:c r="E24" s="154" t="n"/>
      <x:c r="F24" s="154" t="n"/>
      <x:c r="G24" s="154" t="n"/>
      <x:c r="H24" s="154" t="n"/>
      <x:c r="I24" s="154" t="n"/>
      <x:c r="J24" s="154" t="n"/>
      <x:c r="K24" s="154" t="n"/>
      <x:c r="L24" s="154" t="n"/>
    </x:row>
    <x:row r="25">
      <x:c r="A25" s="5" t="n"/>
      <x:c r="B25" s="5" t="n"/>
      <x:c r="C25" s="5" t="n"/>
      <x:c r="D25" s="5" t="n"/>
      <x:c r="E25" s="5" t="n"/>
      <x:c r="F25" s="30" t="n"/>
      <x:c r="G25" s="5" t="n"/>
      <x:c r="H25" s="5" t="n"/>
      <x:c r="I25" s="5" t="n"/>
      <x:c r="J25" s="5" t="n"/>
      <x:c r="K25" s="5" t="n"/>
      <x:c r="L25" s="5" t="n"/>
    </x:row>
    <x:row r="26">
      <x:c r="A26" s="5" t="n"/>
      <x:c r="B26" s="5" t="n"/>
      <x:c r="C26" s="5" t="n"/>
      <x:c r="D26" s="5" t="n"/>
      <x:c r="E26" s="5" t="n"/>
      <x:c r="F26" s="30" t="n"/>
      <x:c r="G26" s="5" t="n"/>
      <x:c r="H26" s="5" t="n"/>
      <x:c r="I26" s="5" t="n"/>
      <x:c r="J26" s="5" t="n"/>
      <x:c r="K26" s="5" t="n"/>
      <x:c r="L26" s="5" t="n"/>
    </x:row>
    <x:row r="27">
      <x:c r="A27" s="5" t="n"/>
      <x:c r="B27" s="5" t="n"/>
      <x:c r="C27" s="5" t="n"/>
      <x:c r="D27" s="5" t="n"/>
      <x:c r="E27" s="5" t="n"/>
      <x:c r="F27" s="30" t="n"/>
      <x:c r="G27" s="5" t="n"/>
      <x:c r="H27" s="5" t="n"/>
      <x:c r="I27" s="5" t="n"/>
      <x:c r="J27" s="5" t="n"/>
      <x:c r="K27" s="5" t="n"/>
      <x:c r="L27" s="5" t="n"/>
    </x:row>
    <x:row r="28">
      <x:c r="A28" s="5" t="n"/>
      <x:c r="B28" s="5" t="n"/>
      <x:c r="C28" s="5" t="n"/>
      <x:c r="D28" s="5" t="n"/>
      <x:c r="E28" s="5" t="n"/>
      <x:c r="F28" s="30" t="n"/>
      <x:c r="G28" s="5" t="n"/>
      <x:c r="H28" s="5" t="n"/>
      <x:c r="I28" s="5" t="n"/>
      <x:c r="J28" s="5" t="n"/>
      <x:c r="K28" s="5" t="n"/>
      <x:c r="L28" s="5" t="n"/>
    </x:row>
    <x:row r="29">
      <x:c r="A29" s="5" t="n"/>
      <x:c r="B29" s="5" t="n"/>
      <x:c r="C29" s="5" t="n"/>
      <x:c r="D29" s="5" t="n"/>
      <x:c r="E29" s="5" t="n"/>
      <x:c r="F29" s="30" t="n"/>
      <x:c r="G29" s="5" t="n"/>
      <x:c r="H29" s="5" t="n"/>
      <x:c r="I29" s="5" t="n"/>
      <x:c r="J29" s="5" t="n"/>
      <x:c r="K29" s="5" t="n"/>
      <x:c r="L29" s="5" t="n"/>
    </x:row>
    <x:row r="30">
      <x:c r="A30" s="5" t="n"/>
      <x:c r="B30" s="5" t="n"/>
      <x:c r="C30" s="5" t="n"/>
      <x:c r="D30" s="5" t="n"/>
      <x:c r="E30" s="5" t="n"/>
      <x:c r="F30" s="30" t="n"/>
      <x:c r="G30" s="5" t="n"/>
      <x:c r="H30" s="5" t="n"/>
      <x:c r="I30" s="5" t="n"/>
      <x:c r="J30" s="5" t="n"/>
      <x:c r="K30" s="5" t="n"/>
      <x:c r="L30" s="5" t="n"/>
    </x:row>
    <x:row r="31">
      <x:c r="A31" s="5" t="n"/>
      <x:c r="B31" s="5" t="n"/>
      <x:c r="C31" s="5" t="n"/>
      <x:c r="D31" s="5" t="n"/>
      <x:c r="E31" s="5" t="n"/>
      <x:c r="F31" s="30" t="n"/>
      <x:c r="G31" s="5" t="n"/>
      <x:c r="H31" s="5" t="n"/>
      <x:c r="I31" s="5" t="n"/>
      <x:c r="J31" s="5" t="n"/>
      <x:c r="K31" s="5" t="n"/>
      <x:c r="L31" s="5" t="n"/>
    </x:row>
    <x:row r="32">
      <x:c r="A32" s="5" t="n"/>
      <x:c r="B32" s="5" t="n"/>
      <x:c r="C32" s="5" t="n"/>
      <x:c r="D32" s="5" t="n"/>
      <x:c r="E32" s="5" t="n"/>
      <x:c r="F32" s="30" t="n"/>
      <x:c r="G32" s="5" t="n"/>
      <x:c r="H32" s="5" t="n"/>
      <x:c r="I32" s="5" t="n"/>
      <x:c r="J32" s="5" t="n"/>
      <x:c r="K32" s="5" t="n"/>
      <x:c r="L32" s="5" t="n"/>
    </x:row>
    <x:row r="33">
      <x:c r="A33" s="5" t="n"/>
      <x:c r="B33" s="5" t="n"/>
      <x:c r="C33" s="5" t="n"/>
      <x:c r="D33" s="5" t="n"/>
      <x:c r="E33" s="5" t="n"/>
      <x:c r="F33" s="30" t="n"/>
      <x:c r="G33" s="5" t="n"/>
      <x:c r="H33" s="5" t="n"/>
      <x:c r="I33" s="5" t="n"/>
      <x:c r="J33" s="5" t="n"/>
      <x:c r="K33" s="5" t="n"/>
      <x:c r="L33" s="5" t="n"/>
    </x:row>
    <x:row r="34">
      <x:c r="A34" s="5" t="n"/>
      <x:c r="B34" s="5" t="n"/>
      <x:c r="C34" s="5" t="n"/>
      <x:c r="D34" s="5" t="n"/>
      <x:c r="E34" s="5" t="n"/>
      <x:c r="F34" s="30" t="n"/>
      <x:c r="G34" s="5" t="n"/>
      <x:c r="H34" s="5" t="n"/>
      <x:c r="I34" s="5" t="n"/>
      <x:c r="J34" s="5" t="n"/>
      <x:c r="K34" s="5" t="n"/>
      <x:c r="L34" s="5" t="n"/>
    </x:row>
    <x:row r="35">
      <x:c r="A35" s="5" t="n"/>
      <x:c r="B35" s="5" t="n"/>
      <x:c r="C35" s="5" t="n"/>
      <x:c r="D35" s="5" t="n"/>
      <x:c r="E35" s="5" t="n"/>
      <x:c r="F35" s="30" t="n"/>
      <x:c r="G35" s="5" t="n"/>
      <x:c r="H35" s="5" t="n"/>
      <x:c r="I35" s="5" t="n"/>
      <x:c r="J35" s="5" t="n"/>
      <x:c r="K35" s="5" t="n"/>
      <x:c r="L35" s="5" t="n"/>
    </x:row>
    <x:row r="36">
      <x:c r="A36" s="5" t="n"/>
      <x:c r="B36" s="5" t="n"/>
      <x:c r="C36" s="5" t="n"/>
      <x:c r="D36" s="5" t="n"/>
      <x:c r="E36" s="5" t="n"/>
      <x:c r="F36" s="30" t="n"/>
      <x:c r="G36" s="5" t="n"/>
      <x:c r="H36" s="5" t="n"/>
      <x:c r="I36" s="5" t="n"/>
      <x:c r="J36" s="5" t="n"/>
      <x:c r="K36" s="5" t="n"/>
      <x:c r="L36" s="5" t="n"/>
    </x:row>
    <x:row r="37">
      <x:c r="A37" s="5" t="n"/>
      <x:c r="B37" s="5" t="n"/>
      <x:c r="C37" s="5" t="n"/>
      <x:c r="D37" s="5" t="n"/>
      <x:c r="E37" s="5" t="n"/>
      <x:c r="F37" s="30" t="n"/>
      <x:c r="G37" s="5" t="n"/>
      <x:c r="H37" s="5" t="n"/>
      <x:c r="I37" s="5" t="n"/>
      <x:c r="J37" s="5" t="n"/>
      <x:c r="K37" s="5" t="n"/>
      <x:c r="L37" s="5" t="n"/>
    </x:row>
    <x:row r="38">
      <x:c r="A38" s="5" t="n"/>
      <x:c r="B38" s="5" t="n"/>
      <x:c r="C38" s="5" t="n"/>
      <x:c r="D38" s="5" t="n"/>
      <x:c r="E38" s="5" t="n"/>
      <x:c r="F38" s="30" t="n"/>
      <x:c r="G38" s="5" t="n"/>
      <x:c r="H38" s="5" t="n"/>
      <x:c r="I38" s="5" t="n"/>
      <x:c r="J38" s="5" t="n"/>
      <x:c r="K38" s="5" t="n"/>
      <x:c r="L38" s="5" t="n"/>
    </x:row>
    <x:row r="39">
      <x:c r="A39" s="5" t="n"/>
      <x:c r="B39" s="5" t="n"/>
      <x:c r="C39" s="5" t="n"/>
      <x:c r="D39" s="5" t="n"/>
      <x:c r="E39" s="5" t="n"/>
      <x:c r="F39" s="30" t="n"/>
      <x:c r="G39" s="5" t="n"/>
      <x:c r="H39" s="5" t="n"/>
      <x:c r="I39" s="5" t="n"/>
      <x:c r="J39" s="5" t="n"/>
      <x:c r="K39" s="5" t="n"/>
      <x:c r="L39" s="5" t="n"/>
    </x:row>
    <x:row r="40">
      <x:c r="A40" s="5" t="n"/>
      <x:c r="B40" s="5" t="n"/>
      <x:c r="C40" s="5" t="n"/>
      <x:c r="D40" s="5" t="n"/>
      <x:c r="E40" s="5" t="n"/>
      <x:c r="F40" s="30" t="n"/>
      <x:c r="G40" s="5" t="n"/>
      <x:c r="H40" s="5" t="n"/>
      <x:c r="I40" s="5" t="n"/>
      <x:c r="J40" s="5" t="n"/>
      <x:c r="K40" s="5" t="n"/>
      <x:c r="L40" s="5" t="n"/>
    </x:row>
    <x:row r="41">
      <x:c r="A41" s="5" t="n"/>
      <x:c r="B41" s="5" t="n"/>
      <x:c r="C41" s="5" t="n"/>
      <x:c r="D41" s="5" t="n"/>
      <x:c r="E41" s="5" t="n"/>
      <x:c r="F41" s="30" t="n"/>
      <x:c r="G41" s="5" t="n"/>
      <x:c r="H41" s="5" t="n"/>
      <x:c r="I41" s="5" t="n"/>
      <x:c r="J41" s="5" t="n"/>
      <x:c r="K41" s="5" t="n"/>
      <x:c r="L41" s="5" t="n"/>
    </x:row>
    <x:row r="42">
      <x:c r="A42" s="5" t="n"/>
      <x:c r="B42" s="5" t="n"/>
      <x:c r="C42" s="5" t="n"/>
      <x:c r="D42" s="5" t="n"/>
      <x:c r="E42" s="5" t="n"/>
      <x:c r="F42" s="30" t="n"/>
      <x:c r="G42" s="5" t="n"/>
      <x:c r="H42" s="5" t="n"/>
      <x:c r="I42" s="5" t="n"/>
      <x:c r="J42" s="5" t="n"/>
      <x:c r="K42" s="5" t="n"/>
      <x:c r="L42" s="5" t="n"/>
    </x:row>
    <x:row r="43">
      <x:c r="A43" s="5" t="n"/>
      <x:c r="B43" s="5" t="n"/>
      <x:c r="C43" s="5" t="n"/>
      <x:c r="D43" s="5" t="n"/>
      <x:c r="E43" s="5" t="n"/>
      <x:c r="F43" s="30" t="n"/>
      <x:c r="G43" s="5" t="n"/>
      <x:c r="H43" s="5" t="n"/>
      <x:c r="I43" s="5" t="n"/>
      <x:c r="J43" s="5" t="n"/>
      <x:c r="K43" s="5" t="n"/>
      <x:c r="L43" s="5" t="n"/>
    </x:row>
    <x:row r="44">
      <x:c r="A44" s="5" t="n"/>
      <x:c r="B44" s="5" t="n"/>
      <x:c r="C44" s="5" t="n"/>
      <x:c r="D44" s="5" t="n"/>
      <x:c r="E44" s="5" t="n"/>
      <x:c r="F44" s="30" t="n"/>
      <x:c r="G44" s="5" t="n"/>
      <x:c r="H44" s="5" t="n"/>
      <x:c r="I44" s="5" t="n"/>
      <x:c r="J44" s="5" t="n"/>
      <x:c r="K44" s="5" t="n"/>
      <x:c r="L44" s="5" t="n"/>
    </x:row>
    <x:row r="45">
      <x:c r="A45" s="5" t="n"/>
      <x:c r="B45" s="5" t="n"/>
      <x:c r="C45" s="5" t="n"/>
      <x:c r="D45" s="5" t="n"/>
      <x:c r="E45" s="5" t="n"/>
      <x:c r="F45" s="30" t="n"/>
      <x:c r="G45" s="5" t="n"/>
      <x:c r="H45" s="5" t="n"/>
      <x:c r="I45" s="5" t="n"/>
      <x:c r="J45" s="5" t="n"/>
      <x:c r="K45" s="5" t="n"/>
      <x:c r="L45" s="5" t="n"/>
    </x:row>
    <x:row r="46">
      <x:c r="A46" s="5" t="n"/>
      <x:c r="B46" s="5" t="n"/>
      <x:c r="C46" s="5" t="n"/>
      <x:c r="D46" s="5" t="n"/>
      <x:c r="E46" s="5" t="n"/>
      <x:c r="F46" s="30" t="n"/>
      <x:c r="G46" s="5" t="n"/>
      <x:c r="H46" s="5" t="n"/>
      <x:c r="I46" s="5" t="n"/>
      <x:c r="J46" s="5" t="n"/>
      <x:c r="K46" s="5" t="n"/>
      <x:c r="L46" s="5" t="n"/>
    </x:row>
    <x:row r="47">
      <x:c r="A47" s="5" t="n"/>
      <x:c r="B47" s="5" t="n"/>
      <x:c r="C47" s="5" t="n"/>
      <x:c r="D47" s="5" t="n"/>
      <x:c r="E47" s="5" t="n"/>
      <x:c r="F47" s="30" t="n"/>
      <x:c r="G47" s="5" t="n"/>
      <x:c r="H47" s="5" t="n"/>
      <x:c r="I47" s="5" t="n"/>
      <x:c r="J47" s="5" t="n"/>
      <x:c r="K47" s="5" t="n"/>
      <x:c r="L47" s="5" t="n"/>
    </x:row>
    <x:row r="48">
      <x:c r="A48" s="5" t="n"/>
      <x:c r="B48" s="5" t="n"/>
      <x:c r="C48" s="5" t="n"/>
      <x:c r="D48" s="5" t="n"/>
      <x:c r="E48" s="5" t="n"/>
      <x:c r="F48" s="30" t="n"/>
      <x:c r="G48" s="5" t="n"/>
      <x:c r="H48" s="5" t="n"/>
      <x:c r="I48" s="5" t="n"/>
      <x:c r="J48" s="5" t="n"/>
      <x:c r="K48" s="5" t="n"/>
      <x:c r="L48" s="5" t="n"/>
    </x:row>
    <x:row r="49">
      <x:c r="A49" s="5" t="n"/>
      <x:c r="B49" s="5" t="n"/>
      <x:c r="C49" s="5" t="n"/>
      <x:c r="D49" s="5" t="n"/>
      <x:c r="E49" s="5" t="n"/>
      <x:c r="F49" s="30" t="n"/>
      <x:c r="G49" s="5" t="n"/>
      <x:c r="H49" s="5" t="n"/>
      <x:c r="I49" s="5" t="n"/>
      <x:c r="J49" s="5" t="n"/>
      <x:c r="K49" s="5" t="n"/>
      <x:c r="L49" s="5" t="n"/>
    </x:row>
    <x:row r="50">
      <x:c r="A50" s="5" t="n"/>
      <x:c r="B50" s="5" t="n"/>
      <x:c r="C50" s="5" t="n"/>
      <x:c r="D50" s="5" t="n"/>
      <x:c r="E50" s="5" t="n"/>
      <x:c r="F50" s="30" t="n"/>
      <x:c r="G50" s="5" t="n"/>
      <x:c r="H50" s="5" t="n"/>
      <x:c r="I50" s="5" t="n"/>
      <x:c r="J50" s="5" t="n"/>
      <x:c r="K50" s="5" t="n"/>
      <x:c r="L50" s="5" t="n"/>
    </x:row>
    <x:row r="51">
      <x:c r="A51" s="5" t="n"/>
      <x:c r="B51" s="5" t="n"/>
      <x:c r="C51" s="5" t="n"/>
      <x:c r="D51" s="5" t="n"/>
      <x:c r="E51" s="5" t="n"/>
      <x:c r="F51" s="30" t="n"/>
      <x:c r="G51" s="5" t="n"/>
      <x:c r="H51" s="5" t="n"/>
      <x:c r="I51" s="5" t="n"/>
      <x:c r="J51" s="5" t="n"/>
      <x:c r="K51" s="5" t="n"/>
      <x:c r="L51" s="5" t="n"/>
    </x:row>
    <x:row r="52">
      <x:c r="A52" s="5" t="n"/>
      <x:c r="B52" s="5" t="n"/>
      <x:c r="C52" s="5" t="n"/>
      <x:c r="D52" s="5" t="n"/>
      <x:c r="E52" s="5" t="n"/>
      <x:c r="F52" s="30" t="n"/>
      <x:c r="G52" s="5" t="n"/>
      <x:c r="H52" s="5" t="n"/>
      <x:c r="I52" s="5" t="n"/>
      <x:c r="J52" s="5" t="n"/>
      <x:c r="K52" s="5" t="n"/>
      <x:c r="L52" s="5" t="n"/>
    </x:row>
    <x:row r="53">
      <x:c r="A53" s="5" t="n"/>
      <x:c r="B53" s="5" t="n"/>
      <x:c r="C53" s="5" t="n"/>
      <x:c r="D53" s="5" t="n"/>
      <x:c r="E53" s="5" t="n"/>
      <x:c r="F53" s="30" t="n"/>
      <x:c r="G53" s="5" t="n"/>
      <x:c r="H53" s="5" t="n"/>
      <x:c r="I53" s="5" t="n"/>
      <x:c r="J53" s="5" t="n"/>
      <x:c r="K53" s="5" t="n"/>
      <x:c r="L53" s="5" t="n"/>
    </x:row>
    <x:row r="54">
      <x:c r="A54" s="5" t="n"/>
      <x:c r="B54" s="5" t="n"/>
      <x:c r="C54" s="5" t="n"/>
      <x:c r="D54" s="5" t="n"/>
      <x:c r="E54" s="5" t="n"/>
      <x:c r="F54" s="30" t="n"/>
      <x:c r="G54" s="5" t="n"/>
      <x:c r="H54" s="5" t="n"/>
      <x:c r="I54" s="5" t="n"/>
      <x:c r="J54" s="5" t="n"/>
      <x:c r="K54" s="5" t="n"/>
      <x:c r="L54" s="5" t="n"/>
    </x:row>
    <x:row r="55">
      <x:c r="A55" s="5" t="n"/>
      <x:c r="B55" s="5" t="n"/>
      <x:c r="C55" s="5" t="n"/>
      <x:c r="D55" s="5" t="n"/>
      <x:c r="E55" s="5" t="n"/>
      <x:c r="F55" s="30" t="n"/>
      <x:c r="G55" s="5" t="n"/>
      <x:c r="H55" s="5" t="n"/>
      <x:c r="I55" s="5" t="n"/>
      <x:c r="J55" s="5" t="n"/>
      <x:c r="K55" s="5" t="n"/>
      <x:c r="L55" s="5" t="n"/>
    </x:row>
    <x:row r="56">
      <x:c r="A56" s="5" t="n"/>
      <x:c r="B56" s="5" t="n"/>
      <x:c r="C56" s="5" t="n"/>
      <x:c r="D56" s="5" t="n"/>
      <x:c r="E56" s="5" t="n"/>
      <x:c r="F56" s="30" t="n"/>
      <x:c r="G56" s="5" t="n"/>
      <x:c r="H56" s="5" t="n"/>
      <x:c r="I56" s="5" t="n"/>
      <x:c r="J56" s="5" t="n"/>
      <x:c r="K56" s="5" t="n"/>
      <x:c r="L56" s="5" t="n"/>
    </x:row>
    <x:row r="57">
      <x:c r="A57" s="5" t="n"/>
      <x:c r="B57" s="5" t="n"/>
      <x:c r="C57" s="5" t="n"/>
      <x:c r="D57" s="5" t="n"/>
      <x:c r="E57" s="5" t="n"/>
      <x:c r="F57" s="30" t="n"/>
      <x:c r="G57" s="5" t="n"/>
      <x:c r="H57" s="5" t="n"/>
      <x:c r="I57" s="5" t="n"/>
      <x:c r="J57" s="5" t="n"/>
      <x:c r="K57" s="5" t="n"/>
      <x:c r="L57" s="5" t="n"/>
    </x:row>
    <x:row r="58">
      <x:c r="A58" s="5" t="n"/>
      <x:c r="B58" s="5" t="n"/>
      <x:c r="C58" s="5" t="n"/>
      <x:c r="D58" s="5" t="n"/>
      <x:c r="E58" s="5" t="n"/>
      <x:c r="F58" s="30" t="n"/>
      <x:c r="G58" s="5" t="n"/>
      <x:c r="H58" s="5" t="n"/>
      <x:c r="I58" s="5" t="n"/>
      <x:c r="J58" s="5" t="n"/>
      <x:c r="K58" s="5" t="n"/>
      <x:c r="L58" s="5" t="n"/>
    </x:row>
    <x:row r="59">
      <x:c r="A59" s="5" t="n"/>
      <x:c r="B59" s="5" t="n"/>
      <x:c r="C59" s="5" t="n"/>
      <x:c r="D59" s="5" t="n"/>
      <x:c r="E59" s="5" t="n"/>
      <x:c r="F59" s="30" t="n"/>
      <x:c r="G59" s="5" t="n"/>
      <x:c r="H59" s="5" t="n"/>
      <x:c r="I59" s="5" t="n"/>
      <x:c r="J59" s="5" t="n"/>
      <x:c r="K59" s="5" t="n"/>
      <x:c r="L59" s="5" t="n"/>
    </x:row>
    <x:row r="60">
      <x:c r="A60" s="5" t="n"/>
      <x:c r="B60" s="5" t="n"/>
      <x:c r="C60" s="5" t="n"/>
      <x:c r="D60" s="5" t="n"/>
      <x:c r="E60" s="5" t="n"/>
      <x:c r="F60" s="30" t="n"/>
      <x:c r="G60" s="5" t="n"/>
      <x:c r="H60" s="5" t="n"/>
      <x:c r="I60" s="5" t="n"/>
      <x:c r="J60" s="5" t="n"/>
      <x:c r="K60" s="5" t="n"/>
      <x:c r="L60" s="5" t="n"/>
    </x:row>
    <x:row r="61">
      <x:c r="A61" s="5" t="n"/>
      <x:c r="B61" s="5" t="n"/>
      <x:c r="C61" s="5" t="n"/>
      <x:c r="D61" s="5" t="n"/>
      <x:c r="E61" s="5" t="n"/>
      <x:c r="F61" s="30" t="n"/>
      <x:c r="G61" s="5" t="n"/>
      <x:c r="H61" s="5" t="n"/>
      <x:c r="I61" s="5" t="n"/>
      <x:c r="J61" s="5" t="n"/>
      <x:c r="K61" s="5" t="n"/>
      <x:c r="L61" s="5" t="n"/>
    </x:row>
    <x:row r="62">
      <x:c r="A62" s="5" t="n"/>
      <x:c r="B62" s="5" t="n"/>
      <x:c r="C62" s="5" t="n"/>
      <x:c r="D62" s="5" t="n"/>
      <x:c r="E62" s="5" t="n"/>
      <x:c r="F62" s="30" t="n"/>
      <x:c r="G62" s="5" t="n"/>
      <x:c r="H62" s="5" t="n"/>
      <x:c r="I62" s="5" t="n"/>
      <x:c r="J62" s="5" t="n"/>
      <x:c r="K62" s="5" t="n"/>
      <x:c r="L62" s="5" t="n"/>
    </x:row>
    <x:row r="63">
      <x:c r="A63" s="5" t="n"/>
      <x:c r="B63" s="5" t="n"/>
      <x:c r="C63" s="5" t="n"/>
      <x:c r="D63" s="5" t="n"/>
      <x:c r="E63" s="5" t="n"/>
      <x:c r="F63" s="30" t="n"/>
      <x:c r="G63" s="5" t="n"/>
      <x:c r="H63" s="5" t="n"/>
      <x:c r="I63" s="5" t="n"/>
      <x:c r="J63" s="5" t="n"/>
      <x:c r="K63" s="5" t="n"/>
      <x:c r="L63" s="5" t="n"/>
    </x:row>
    <x:row r="64">
      <x:c r="A64" s="5" t="n"/>
      <x:c r="B64" s="5" t="n"/>
      <x:c r="C64" s="5" t="n"/>
      <x:c r="D64" s="5" t="n"/>
      <x:c r="E64" s="5" t="n"/>
      <x:c r="F64" s="30" t="n"/>
      <x:c r="G64" s="5" t="n"/>
      <x:c r="H64" s="5" t="n"/>
      <x:c r="I64" s="5" t="n"/>
      <x:c r="J64" s="5" t="n"/>
      <x:c r="K64" s="5" t="n"/>
      <x:c r="L64" s="5" t="n"/>
    </x:row>
    <x:row r="65">
      <x:c r="A65" s="5" t="n"/>
      <x:c r="B65" s="5" t="n"/>
      <x:c r="C65" s="5" t="n"/>
      <x:c r="D65" s="5" t="n"/>
      <x:c r="E65" s="5" t="n"/>
      <x:c r="F65" s="30" t="n"/>
      <x:c r="G65" s="5" t="n"/>
      <x:c r="H65" s="5" t="n"/>
      <x:c r="I65" s="5" t="n"/>
      <x:c r="J65" s="5" t="n"/>
      <x:c r="K65" s="5" t="n"/>
      <x:c r="L65" s="5" t="n"/>
    </x:row>
    <x:row r="66">
      <x:c r="A66" s="5" t="n"/>
      <x:c r="B66" s="5" t="n"/>
      <x:c r="C66" s="5" t="n"/>
      <x:c r="D66" s="5" t="n"/>
      <x:c r="E66" s="5" t="n"/>
      <x:c r="F66" s="30" t="n"/>
      <x:c r="G66" s="5" t="n"/>
      <x:c r="H66" s="5" t="n"/>
      <x:c r="I66" s="5" t="n"/>
      <x:c r="J66" s="5" t="n"/>
      <x:c r="K66" s="5" t="n"/>
      <x:c r="L66" s="5" t="n"/>
    </x:row>
    <x:row r="67">
      <x:c r="A67" s="5" t="n"/>
      <x:c r="B67" s="5" t="n"/>
      <x:c r="C67" s="5" t="n"/>
      <x:c r="D67" s="5" t="n"/>
      <x:c r="E67" s="5" t="n"/>
      <x:c r="F67" s="30" t="n"/>
      <x:c r="G67" s="5" t="n"/>
      <x:c r="H67" s="5" t="n"/>
      <x:c r="I67" s="5" t="n"/>
      <x:c r="J67" s="5" t="n"/>
      <x:c r="K67" s="5" t="n"/>
      <x:c r="L67" s="5" t="n"/>
    </x:row>
    <x:row r="68">
      <x:c r="A68" s="5" t="n"/>
      <x:c r="B68" s="5" t="n"/>
      <x:c r="C68" s="5" t="n"/>
      <x:c r="D68" s="5" t="n"/>
      <x:c r="E68" s="5" t="n"/>
      <x:c r="F68" s="30" t="n"/>
      <x:c r="G68" s="5" t="n"/>
      <x:c r="H68" s="5" t="n"/>
      <x:c r="I68" s="5" t="n"/>
      <x:c r="J68" s="5" t="n"/>
      <x:c r="K68" s="5" t="n"/>
      <x:c r="L68" s="5" t="n"/>
    </x:row>
    <x:row r="69">
      <x:c r="A69" s="5" t="n"/>
      <x:c r="B69" s="5" t="n"/>
      <x:c r="C69" s="5" t="n"/>
      <x:c r="D69" s="5" t="n"/>
      <x:c r="E69" s="5" t="n"/>
      <x:c r="F69" s="30" t="n"/>
      <x:c r="G69" s="5" t="n"/>
      <x:c r="H69" s="5" t="n"/>
      <x:c r="I69" s="5" t="n"/>
      <x:c r="J69" s="5" t="n"/>
      <x:c r="K69" s="5" t="n"/>
      <x:c r="L69" s="5" t="n"/>
    </x:row>
    <x:row r="70">
      <x:c r="A70" s="5" t="n"/>
      <x:c r="B70" s="5" t="n"/>
      <x:c r="C70" s="5" t="n"/>
      <x:c r="D70" s="5" t="n"/>
      <x:c r="E70" s="5" t="n"/>
      <x:c r="F70" s="30" t="n"/>
      <x:c r="G70" s="5" t="n"/>
      <x:c r="H70" s="5" t="n"/>
      <x:c r="I70" s="5" t="n"/>
      <x:c r="J70" s="5" t="n"/>
      <x:c r="K70" s="5" t="n"/>
      <x:c r="L70" s="5" t="n"/>
    </x:row>
    <x:row r="71">
      <x:c r="A71" s="5" t="n"/>
      <x:c r="B71" s="5" t="n"/>
      <x:c r="C71" s="5" t="n"/>
      <x:c r="D71" s="5" t="n"/>
      <x:c r="E71" s="5" t="n"/>
      <x:c r="F71" s="30" t="n"/>
      <x:c r="G71" s="5" t="n"/>
      <x:c r="H71" s="5" t="n"/>
      <x:c r="I71" s="5" t="n"/>
      <x:c r="J71" s="5" t="n"/>
      <x:c r="K71" s="5" t="n"/>
      <x:c r="L71" s="5" t="n"/>
    </x:row>
    <x:row r="72">
      <x:c r="A72" s="5" t="n"/>
      <x:c r="B72" s="5" t="n"/>
      <x:c r="C72" s="5" t="n"/>
      <x:c r="D72" s="5" t="n"/>
      <x:c r="E72" s="5" t="n"/>
      <x:c r="F72" s="30" t="n"/>
      <x:c r="G72" s="5" t="n"/>
      <x:c r="H72" s="5" t="n"/>
      <x:c r="I72" s="5" t="n"/>
      <x:c r="J72" s="5" t="n"/>
      <x:c r="K72" s="5" t="n"/>
      <x:c r="L72" s="5" t="n"/>
    </x:row>
    <x:row r="73">
      <x:c r="A73" s="5" t="n"/>
      <x:c r="B73" s="5" t="n"/>
      <x:c r="C73" s="5" t="n"/>
      <x:c r="D73" s="5" t="n"/>
      <x:c r="E73" s="5" t="n"/>
      <x:c r="F73" s="30" t="n"/>
      <x:c r="G73" s="5" t="n"/>
      <x:c r="H73" s="5" t="n"/>
      <x:c r="I73" s="5" t="n"/>
      <x:c r="J73" s="5" t="n"/>
      <x:c r="K73" s="5" t="n"/>
      <x:c r="L73" s="5" t="n"/>
    </x:row>
    <x:row r="74">
      <x:c r="A74" s="5" t="n"/>
      <x:c r="B74" s="5" t="n"/>
      <x:c r="C74" s="5" t="n"/>
      <x:c r="D74" s="5" t="n"/>
      <x:c r="E74" s="5" t="n"/>
      <x:c r="F74" s="30" t="n"/>
      <x:c r="G74" s="5" t="n"/>
      <x:c r="H74" s="5" t="n"/>
      <x:c r="I74" s="5" t="n"/>
      <x:c r="J74" s="5" t="n"/>
      <x:c r="K74" s="5" t="n"/>
      <x:c r="L74" s="5" t="n"/>
    </x:row>
    <x:row r="75">
      <x:c r="A75" s="5" t="n"/>
      <x:c r="B75" s="5" t="n"/>
      <x:c r="C75" s="5" t="n"/>
      <x:c r="D75" s="5" t="n"/>
      <x:c r="E75" s="5" t="n"/>
      <x:c r="F75" s="30" t="n"/>
      <x:c r="G75" s="5" t="n"/>
      <x:c r="H75" s="5" t="n"/>
      <x:c r="I75" s="5" t="n"/>
      <x:c r="J75" s="5" t="n"/>
      <x:c r="K75" s="5" t="n"/>
      <x:c r="L75" s="5" t="n"/>
    </x:row>
    <x:row r="76">
      <x:c r="A76" s="5" t="n"/>
      <x:c r="B76" s="5" t="n"/>
      <x:c r="C76" s="5" t="n"/>
      <x:c r="D76" s="5" t="n"/>
      <x:c r="E76" s="5" t="n"/>
      <x:c r="F76" s="30" t="n"/>
      <x:c r="G76" s="5" t="n"/>
      <x:c r="H76" s="5" t="n"/>
      <x:c r="I76" s="5" t="n"/>
      <x:c r="J76" s="5" t="n"/>
      <x:c r="K76" s="5" t="n"/>
      <x:c r="L76" s="5" t="n"/>
    </x:row>
    <x:row r="77">
      <x:c r="A77" s="5" t="n"/>
      <x:c r="B77" s="5" t="n"/>
      <x:c r="C77" s="5" t="n"/>
      <x:c r="D77" s="5" t="n"/>
      <x:c r="E77" s="5" t="n"/>
      <x:c r="F77" s="30" t="n"/>
      <x:c r="G77" s="5" t="n"/>
      <x:c r="H77" s="5" t="n"/>
      <x:c r="I77" s="5" t="n"/>
      <x:c r="J77" s="5" t="n"/>
      <x:c r="K77" s="5" t="n"/>
      <x:c r="L77" s="5" t="n"/>
    </x:row>
    <x:row r="78">
      <x:c r="A78" s="5" t="n"/>
      <x:c r="B78" s="5" t="n"/>
      <x:c r="C78" s="5" t="n"/>
      <x:c r="D78" s="5" t="n"/>
      <x:c r="E78" s="5" t="n"/>
      <x:c r="F78" s="30" t="n"/>
      <x:c r="G78" s="5" t="n"/>
      <x:c r="H78" s="5" t="n"/>
      <x:c r="I78" s="5" t="n"/>
      <x:c r="J78" s="5" t="n"/>
      <x:c r="K78" s="5" t="n"/>
      <x:c r="L78" s="5" t="n"/>
    </x:row>
    <x:row r="79">
      <x:c r="A79" s="5" t="n"/>
      <x:c r="B79" s="5" t="n"/>
      <x:c r="C79" s="5" t="n"/>
      <x:c r="D79" s="5" t="n"/>
      <x:c r="E79" s="5" t="n"/>
      <x:c r="F79" s="30" t="n"/>
      <x:c r="G79" s="5" t="n"/>
      <x:c r="H79" s="5" t="n"/>
      <x:c r="I79" s="5" t="n"/>
      <x:c r="J79" s="5" t="n"/>
      <x:c r="K79" s="5" t="n"/>
      <x:c r="L79" s="5" t="n"/>
    </x:row>
  </x:sheetData>
  <x:mergeCells>
    <x:mergeCell ref="A24:L24"/>
    <x:mergeCell ref="A2:L2"/>
    <x:mergeCell ref="A5:L5"/>
    <x:mergeCell ref="A1:L1"/>
    <x:mergeCell ref="A3:L3"/>
  </x:mergeCells>
  <x:hyperlinks>
    <x:hyperlink ref="A3" location="'⁅▪︎|▪︎⁆ ➡️ - SK INDEX'!A1"/>
  </x:hyperlink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FF00FF"/>
  </x:sheetPr>
  <x:sheetViews>
    <x:sheetView showGridLines="0" workbookViewId="0">
      <x:pane ySplit="14" topLeftCell="A15" activePane="bottomLeft" state="frozen"/>
    </x:sheetView>
  </x:sheetViews>
  <x:sheetFormatPr baseColWidth="8" defaultRowHeight="14.399999618530273"/>
  <x:cols>
    <x:col min="1" max="1" width="18" style="97" customWidth="1"/>
    <x:col min="2" max="34" width="11" style="97" customWidth="1"/>
  </x:cols>
  <x:sheetData>
    <x:row r="1" s="97" customFormat="1" ht="34" customHeight="1">
      <x:c r="A1" s="101" t="inlineStr">
        <x:is>
          <x:t xml:space="preserve">🎬 - DEMONSTRATIONS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  <x:c r="U1" s="154" t="n"/>
      <x:c r="V1" s="154" t="n"/>
      <x:c r="W1" s="154" t="n"/>
      <x:c r="X1" s="154" t="n"/>
      <x:c r="Y1" s="154" t="n"/>
      <x:c r="Z1" s="154" t="n"/>
      <x:c r="AA1" s="154" t="n"/>
      <x:c r="AB1" s="154" t="n"/>
      <x:c r="AC1" s="154" t="n"/>
      <x:c r="AD1" s="154" t="n"/>
      <x:c r="AE1" s="154" t="n"/>
      <x:c r="AF1" s="154" t="n"/>
      <x:c r="AG1" s="154" t="n"/>
      <x:c r="AH1" s="154" t="n"/>
    </x:row>
    <x:row r="2" s="97" customFormat="1" ht="28" customHeight="1">
      <x:c r="A2" s="96" t="inlineStr">
        <x:is>
          <x:t xml:space="preserve">🎬A indexes working Excel-native demonstrations. These are explanatory projections; Helper Tables and BitWord tables remain authoritative.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  <x:c r="AA3" s="1" t="n"/>
      <x:c r="AB3" s="1" t="n"/>
      <x:c r="AC3" s="1" t="n"/>
      <x:c r="AD3" s="1" t="n"/>
      <x:c r="AE3" s="1" t="n"/>
      <x:c r="AF3" s="1" t="n"/>
      <x:c r="AG3" s="1" t="n"/>
      <x:c r="AH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  <x:c r="AA4" s="1" t="n"/>
      <x:c r="AB4" s="1" t="n"/>
      <x:c r="AC4" s="1" t="n"/>
      <x:c r="AD4" s="1" t="n"/>
      <x:c r="AE4" s="1" t="n"/>
      <x:c r="AF4" s="1" t="n"/>
      <x:c r="AG4" s="1" t="n"/>
      <x:c r="AH4" s="1" t="n"/>
    </x:row>
    <x:row r="5" s="97" customFormat="1" ht="24" customHeight="1">
      <x:c r="A5" s="102" t="inlineStr">
        <x:is>
          <x:t xml:space="preserve">🎬A — DEMONSTRATION REGISTRY</x:t>
        </x:is>
      </x:c>
      <x:c r="B5" s="156" t="n"/>
      <x:c r="C5" s="156" t="n"/>
      <x:c r="D5" s="156" t="n"/>
      <x:c r="E5" s="156" t="n"/>
      <x:c r="F5" s="156" t="n"/>
      <x:c r="G5" s="156" t="n"/>
      <x:c r="H5" s="156" t="n"/>
      <x:c r="I5" s="156" t="n"/>
      <x:c r="J5" s="156" t="n"/>
      <x:c r="K5" s="156" t="n"/>
      <x:c r="L5" s="156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  <x:c r="AA5" s="1" t="n"/>
      <x:c r="AB5" s="1" t="n"/>
      <x:c r="AC5" s="1" t="n"/>
      <x:c r="AD5" s="1" t="n"/>
      <x:c r="AE5" s="1" t="n"/>
      <x:c r="AF5" s="1" t="n"/>
      <x:c r="AG5" s="1" t="n"/>
      <x:c r="AH5" s="1" t="n"/>
    </x:row>
    <x:row r="6" s="97" customFormat="1" ht="30" customHeight="1">
      <x:c r="A6" s="6" t="inlineStr">
        <x:is>
          <x:t xml:space="preserve">1 Demo ID</x:t>
        </x:is>
      </x:c>
      <x:c r="B6" s="6" t="inlineStr">
        <x:is>
          <x:t xml:space="preserve">2 Demo</x:t>
        </x:is>
      </x:c>
      <x:c r="C6" s="6" t="inlineStr">
        <x:is>
          <x:t xml:space="preserve">3 Purpose</x:t>
        </x:is>
      </x:c>
      <x:c r="D6" s="6" t="inlineStr">
        <x:is>
          <x:t xml:space="preserve">4 Demonstrates</x:t>
        </x:is>
      </x:c>
      <x:c r="E6" s="6" t="inlineStr">
        <x:is>
          <x:t xml:space="preserve">5 Sheet Location</x:t>
        </x:is>
      </x:c>
      <x:c r="F6" s="6" t="inlineStr">
        <x:is>
          <x:t xml:space="preserve">6 Supporting Tables</x:t>
        </x:is>
      </x:c>
      <x:c r="G6" s="6" t="inlineStr">
        <x:is>
          <x:t xml:space="preserve">7 Status</x:t>
        </x:is>
      </x:c>
      <x:c r="H6" s="1" t="n"/>
      <x:c r="I6" s="1" t="n"/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  <x:c r="AA6" s="1" t="n"/>
      <x:c r="AB6" s="1" t="n"/>
      <x:c r="AC6" s="1" t="n"/>
      <x:c r="AD6" s="1" t="n"/>
      <x:c r="AE6" s="1" t="n"/>
      <x:c r="AF6" s="1" t="n"/>
      <x:c r="AG6" s="1" t="n"/>
      <x:c r="AH6" s="1" t="n"/>
    </x:row>
    <x:row r="7" s="97" customFormat="1" ht="46.79999923706055" customHeight="1">
      <x:c r="A7" s="5" t="inlineStr">
        <x:is>
          <x:t xml:space="preserve">F01</x:t>
        </x:is>
      </x:c>
      <x:c r="B7" s="5" t="inlineStr">
        <x:is>
          <x:t xml:space="preserve">Three Independent Readings of One BitWord</x:t>
        </x:is>
      </x:c>
      <x:c r="C7" s="5" t="inlineStr">
        <x:is>
          <x:t xml:space="preserve">Separate Trust / Type / State.</x:t>
        </x:is>
      </x:c>
      <x:c r="D7" s="5" t="inlineStr">
        <x:is>
          <x:t xml:space="preserve">Orthogonal readings</x:t>
        </x:is>
      </x:c>
      <x:c r="E7" s="5" t="inlineStr">
        <x:is>
          <x:t xml:space="preserve">A15</x:t>
        </x:is>
      </x:c>
      <x:c r="F7" s="5" t="inlineStr">
        <x:is>
          <x:t xml:space="preserve">🛠️A + 🛠️B</x:t>
        </x:is>
      </x:c>
      <x:c r="G7" s="5" t="inlineStr">
        <x:is>
          <x:t xml:space="preserve">ACTIVE</x:t>
        </x:is>
      </x:c>
      <x:c r="H7" s="1" t="n"/>
      <x:c r="I7" s="1" t="n"/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  <x:c r="AA7" s="1" t="n"/>
      <x:c r="AB7" s="1" t="n"/>
      <x:c r="AC7" s="1" t="n"/>
      <x:c r="AD7" s="1" t="n"/>
      <x:c r="AE7" s="1" t="n"/>
      <x:c r="AF7" s="1" t="n"/>
      <x:c r="AG7" s="1" t="n"/>
      <x:c r="AH7" s="1" t="n"/>
    </x:row>
    <x:row r="8" s="97" customFormat="1" ht="46.79999923706055" customHeight="1">
      <x:c r="A8" s="5" t="inlineStr">
        <x:is>
          <x:t xml:space="preserve">F02</x:t>
        </x:is>
      </x:c>
      <x:c r="B8" s="5" t="inlineStr">
        <x:is>
          <x:t xml:space="preserve">Registered Bit-Type Visual Grammar</x:t>
        </x:is>
      </x:c>
      <x:c r="C8" s="5" t="inlineStr">
        <x:is>
          <x:t xml:space="preserve">Show canonical primitive Bit Type palette.</x:t>
        </x:is>
      </x:c>
      <x:c r="D8" s="5" t="inlineStr">
        <x:is>
          <x:t xml:space="preserve">Type → helper → rendering</x:t>
        </x:is>
      </x:c>
      <x:c r="E8" s="5" t="inlineStr">
        <x:is>
          <x:t xml:space="preserve">A29</x:t>
        </x:is>
      </x:c>
      <x:c r="F8" s="5" t="inlineStr">
        <x:is>
          <x:t xml:space="preserve">🛠️A</x:t>
        </x:is>
      </x:c>
      <x:c r="G8" s="5" t="inlineStr">
        <x:is>
          <x:t xml:space="preserve">ACTIVE</x:t>
        </x:is>
      </x:c>
      <x:c r="H8" s="1" t="n"/>
      <x:c r="I8" s="1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  <x:c r="AA8" s="1" t="n"/>
      <x:c r="AB8" s="1" t="n"/>
      <x:c r="AC8" s="1" t="n"/>
      <x:c r="AD8" s="1" t="n"/>
      <x:c r="AE8" s="1" t="n"/>
      <x:c r="AF8" s="1" t="n"/>
      <x:c r="AG8" s="1" t="n"/>
      <x:c r="AH8" s="1" t="n"/>
    </x:row>
    <x:row r="9" s="97" customFormat="1" ht="46.79999923706055" customHeight="1">
      <x:c r="A9" s="5" t="inlineStr">
        <x:is>
          <x:t xml:space="preserve">F03</x:t>
        </x:is>
      </x:c>
      <x:c r="B9" s="5" t="inlineStr">
        <x:is>
          <x:t xml:space="preserve">Composite BitGroups</x:t>
        </x:is>
      </x:c>
      <x:c r="C9" s="5" t="inlineStr">
        <x:is>
          <x:t xml:space="preserve">Show SCALAR, TWOS, MASK composition.</x:t>
        </x:is>
      </x:c>
      <x:c r="D9" s="5" t="inlineStr">
        <x:is>
          <x:t xml:space="preserve">Primitive roles compose groups</x:t>
        </x:is>
      </x:c>
      <x:c r="E9" s="5" t="inlineStr">
        <x:is>
          <x:t xml:space="preserve">M29</x:t>
        </x:is>
      </x:c>
      <x:c r="F9" s="5" t="inlineStr">
        <x:is>
          <x:t xml:space="preserve">🛠️A</x:t>
        </x:is>
      </x:c>
      <x:c r="G9" s="5" t="inlineStr">
        <x:is>
          <x:t xml:space="preserve">ACTIVE</x:t>
        </x:is>
      </x:c>
      <x:c r="H9" s="1" t="n"/>
      <x:c r="I9" s="1" t="n"/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  <x:c r="AA9" s="1" t="n"/>
      <x:c r="AB9" s="1" t="n"/>
      <x:c r="AC9" s="1" t="n"/>
      <x:c r="AD9" s="1" t="n"/>
      <x:c r="AE9" s="1" t="n"/>
      <x:c r="AF9" s="1" t="n"/>
      <x:c r="AG9" s="1" t="n"/>
      <x:c r="AH9" s="1" t="n"/>
    </x:row>
    <x:row r="10" s="97" customFormat="1" ht="46.79999923706055" customHeight="1">
      <x:c r="A10" s="5" t="inlineStr">
        <x:is>
          <x:t xml:space="preserve">F04</x:t>
        </x:is>
      </x:c>
      <x:c r="B10" s="5" t="inlineStr">
        <x:is>
          <x:t xml:space="preserve">Five Trust Behaviors</x:t>
        </x:is>
      </x:c>
      <x:c r="C10" s="5" t="inlineStr">
        <x:is>
          <x:t xml:space="preserve">Show equal non-ranked Trust categories.</x:t>
        </x:is>
      </x:c>
      <x:c r="D10" s="5" t="inlineStr">
        <x:is>
          <x:t xml:space="preserve">₸ grammar</x:t>
        </x:is>
      </x:c>
      <x:c r="E10" s="5" t="inlineStr">
        <x:is>
          <x:t xml:space="preserve">A50</x:t>
        </x:is>
      </x:c>
      <x:c r="F10" s="5" t="inlineStr">
        <x:is>
          <x:t xml:space="preserve">🛠️B</x:t>
        </x:is>
      </x:c>
      <x:c r="G10" s="5" t="inlineStr">
        <x:is>
          <x:t xml:space="preserve">ACTIVE</x:t>
        </x:is>
      </x:c>
      <x:c r="H10" s="1" t="n"/>
      <x:c r="I10" s="1" t="n"/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  <x:c r="AA10" s="1" t="n"/>
      <x:c r="AB10" s="1" t="n"/>
      <x:c r="AC10" s="1" t="n"/>
      <x:c r="AD10" s="1" t="n"/>
      <x:c r="AE10" s="1" t="n"/>
      <x:c r="AF10" s="1" t="n"/>
      <x:c r="AG10" s="1" t="n"/>
      <x:c r="AH10" s="1" t="n"/>
    </x:row>
    <x:row r="11" s="97" customFormat="1" ht="58.5" customHeight="1">
      <x:c r="A11" s="5" t="inlineStr">
        <x:is>
          <x:t xml:space="preserve">F05</x:t>
        </x:is>
      </x:c>
      <x:c r="B11" s="5" t="inlineStr">
        <x:is>
          <x:t xml:space="preserve">Yellow and Purple</x:t>
        </x:is>
      </x:c>
      <x:c r="C11" s="5" t="inlineStr">
        <x:is>
          <x:t xml:space="preserve">Show algorithmic trust vs conditional interpretation.</x:t>
        </x:is>
      </x:c>
      <x:c r="D11" s="5" t="inlineStr">
        <x:is>
          <x:t xml:space="preserve">🟨 vs 🟪</x:t>
        </x:is>
      </x:c>
      <x:c r="E11" s="5" t="inlineStr">
        <x:is>
          <x:t xml:space="preserve">A63</x:t>
        </x:is>
      </x:c>
      <x:c r="F11" s="5" t="inlineStr">
        <x:is>
          <x:t xml:space="preserve">🛠️B</x:t>
        </x:is>
      </x:c>
      <x:c r="G11" s="5" t="inlineStr">
        <x:is>
          <x:t xml:space="preserve">ACTIVE</x:t>
        </x:is>
      </x:c>
      <x:c r="H11" s="1" t="n"/>
      <x:c r="I11" s="1" t="n"/>
      <x:c r="J11" s="1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  <x:c r="AA11" s="1" t="n"/>
      <x:c r="AB11" s="1" t="n"/>
      <x:c r="AC11" s="1" t="n"/>
      <x:c r="AD11" s="1" t="n"/>
      <x:c r="AE11" s="1" t="n"/>
      <x:c r="AF11" s="1" t="n"/>
      <x:c r="AG11" s="1" t="n"/>
      <x:c r="AH11" s="1" t="n"/>
    </x:row>
    <x:row r="12" s="97" customFormat="1" ht="46.79999923706055" customHeight="1">
      <x:c r="A12" s="5" t="inlineStr">
        <x:is>
          <x:t xml:space="preserve">F06</x:t>
        </x:is>
      </x:c>
      <x:c r="B12" s="5" t="inlineStr">
        <x:is>
          <x:t xml:space="preserve">Trust Belongs to BitGroup</x:t>
        </x:is>
      </x:c>
      <x:c r="C12" s="5" t="inlineStr">
        <x:is>
          <x:t xml:space="preserve">Show invalid trust split vs complete group trust.</x:t>
        </x:is>
      </x:c>
      <x:c r="D12" s="5" t="inlineStr">
        <x:is>
          <x:t xml:space="preserve">Trust boundary law</x:t>
        </x:is>
      </x:c>
      <x:c r="E12" s="5" t="inlineStr">
        <x:is>
          <x:t xml:space="preserve">A88</x:t>
        </x:is>
      </x:c>
      <x:c r="F12" s="5" t="inlineStr">
        <x:is>
          <x:t xml:space="preserve">🛠️B</x:t>
        </x:is>
      </x:c>
      <x:c r="G12" s="5" t="inlineStr">
        <x:is>
          <x:t xml:space="preserve">ACTIVE</x:t>
        </x:is>
      </x:c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  <x:c r="AA12" s="1" t="n"/>
      <x:c r="AB12" s="1" t="n"/>
      <x:c r="AC12" s="1" t="n"/>
      <x:c r="AD12" s="1" t="n"/>
      <x:c r="AE12" s="1" t="n"/>
      <x:c r="AF12" s="1" t="n"/>
      <x:c r="AG12" s="1" t="n"/>
      <x:c r="AH12" s="1" t="n"/>
    </x:row>
    <x:row r="13" s="97" customFormat="1" ht="58.5" customHeight="1">
      <x:c r="A13" s="5" t="inlineStr">
        <x:is>
          <x:t xml:space="preserve">F07</x:t>
        </x:is>
      </x:c>
      <x:c r="B13" s="5" t="inlineStr">
        <x:is>
          <x:t xml:space="preserve">One Structure, Multiple Projections</x:t>
        </x:is>
      </x:c>
      <x:c r="C13" s="5" t="inlineStr">
        <x:is>
          <x:t xml:space="preserve">Show Human / Builder / Machine views from one structure.</x:t>
        </x:is>
      </x:c>
      <x:c r="D13" s="5" t="inlineStr">
        <x:is>
          <x:t xml:space="preserve">Projection architecture</x:t>
        </x:is>
      </x:c>
      <x:c r="E13" s="5" t="inlineStr">
        <x:is>
          <x:t xml:space="preserve">A101</x:t>
        </x:is>
      </x:c>
      <x:c r="F13" s="5" t="inlineStr">
        <x:is>
          <x:t xml:space="preserve">🔗A</x:t>
        </x:is>
      </x:c>
      <x:c r="G13" s="5" t="inlineStr">
        <x:is>
          <x:t xml:space="preserve">ACTIVE</x:t>
        </x:is>
      </x:c>
      <x:c r="H13" s="1" t="n"/>
      <x:c r="I13" s="1" t="n"/>
      <x:c r="J13" s="1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  <x:c r="AA13" s="1" t="n"/>
      <x:c r="AB13" s="1" t="n"/>
      <x:c r="AC13" s="1" t="n"/>
      <x:c r="AD13" s="1" t="n"/>
      <x:c r="AE13" s="1" t="n"/>
      <x:c r="AF13" s="1" t="n"/>
      <x:c r="AG13" s="1" t="n"/>
      <x:c r="AH13" s="1" t="n"/>
    </x:row>
    <x:row r="14">
      <x:c r="A14" s="1" t="n"/>
      <x:c r="B14" s="1" t="n"/>
      <x:c r="C14" s="1" t="n"/>
      <x:c r="D14" s="1" t="n"/>
      <x:c r="E14" s="1" t="n"/>
      <x:c r="F14" s="1" t="n"/>
      <x:c r="G14" s="1" t="n"/>
      <x:c r="H14" s="1" t="n"/>
      <x:c r="I14" s="1" t="n"/>
      <x:c r="J14" s="1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  <x:c r="AA14" s="1" t="n"/>
      <x:c r="AB14" s="1" t="n"/>
      <x:c r="AC14" s="1" t="n"/>
      <x:c r="AD14" s="1" t="n"/>
      <x:c r="AE14" s="1" t="n"/>
      <x:c r="AF14" s="1" t="n"/>
      <x:c r="AG14" s="1" t="n"/>
      <x:c r="AH14" s="1" t="n"/>
    </x:row>
    <x:row r="15" s="97" customFormat="1" ht="24" customHeight="1">
      <x:c r="A15" s="99" t="inlineStr">
        <x:is>
          <x:t xml:space="preserve">F01 — THREE INDEPENDENT READINGS OF ONE BITWORD</x:t>
        </x:is>
      </x:c>
      <x:c r="B15" s="154" t="n"/>
      <x:c r="C15" s="154" t="n"/>
      <x:c r="D15" s="154" t="n"/>
      <x:c r="E15" s="154" t="n"/>
      <x:c r="F15" s="154" t="n"/>
      <x:c r="G15" s="154" t="n"/>
      <x:c r="H15" s="154" t="n"/>
      <x:c r="I15" s="154" t="n"/>
      <x:c r="J15" s="154" t="n"/>
      <x:c r="K15" s="154" t="n"/>
      <x:c r="L15" s="154" t="n"/>
      <x:c r="M15" s="154" t="n"/>
      <x:c r="N15" s="154" t="n"/>
      <x:c r="O15" s="154" t="n"/>
      <x:c r="P15" s="154" t="n"/>
      <x:c r="Q15" s="154" t="n"/>
      <x:c r="R15" s="154" t="n"/>
      <x:c r="S15" s="154" t="n"/>
      <x:c r="T15" s="154" t="n"/>
      <x:c r="U15" s="1" t="n"/>
      <x:c r="V15" s="1" t="n"/>
      <x:c r="W15" s="1" t="n"/>
      <x:c r="X15" s="1" t="n"/>
      <x:c r="Y15" s="1" t="n"/>
      <x:c r="Z15" s="1" t="n"/>
      <x:c r="AA15" s="1" t="n"/>
      <x:c r="AB15" s="1" t="n"/>
      <x:c r="AC15" s="1" t="n"/>
      <x:c r="AD15" s="1" t="n"/>
      <x:c r="AE15" s="1" t="n"/>
      <x:c r="AF15" s="1" t="n"/>
      <x:c r="AG15" s="1" t="n"/>
      <x:c r="AH15" s="1" t="n"/>
    </x:row>
    <x:row r="16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  <x:c r="AA16" s="1" t="n"/>
      <x:c r="AB16" s="1" t="n"/>
      <x:c r="AC16" s="1" t="n"/>
      <x:c r="AD16" s="1" t="n"/>
      <x:c r="AE16" s="1" t="n"/>
      <x:c r="AF16" s="1" t="n"/>
      <x:c r="AG16" s="1" t="n"/>
      <x:c r="AH16" s="1" t="n"/>
    </x:row>
    <x:row r="17">
      <x:c r="A17" s="38" t="inlineStr">
        <x:is>
          <x:t xml:space="preserve">BITGROUP</x:t>
        </x:is>
      </x:c>
      <x:c r="B17" s="39" t="inlineStr">
        <x:is>
          <x:t xml:space="preserve">G1</x:t>
        </x:is>
      </x:c>
      <x:c r="C17" s="39" t="inlineStr">
        <x:is>
          <x:t xml:space="preserve">G1</x:t>
        </x:is>
      </x:c>
      <x:c r="D17" s="39" t="inlineStr">
        <x:is>
          <x:t xml:space="preserve">G1</x:t>
        </x:is>
      </x:c>
      <x:c r="E17" s="39" t="inlineStr">
        <x:is>
          <x:t xml:space="preserve">G1</x:t>
        </x:is>
      </x:c>
      <x:c r="F17" s="39" t="inlineStr">
        <x:is>
          <x:t xml:space="preserve">G1</x:t>
        </x:is>
      </x:c>
      <x:c r="G17" s="39" t="inlineStr">
        <x:is>
          <x:t xml:space="preserve">G1</x:t>
        </x:is>
      </x:c>
      <x:c r="H17" s="39" t="inlineStr">
        <x:is>
          <x:t xml:space="preserve">G1</x:t>
        </x:is>
      </x:c>
      <x:c r="I17" s="39" t="inlineStr">
        <x:is>
          <x:t xml:space="preserve">G1</x:t>
        </x:is>
      </x:c>
      <x:c r="J17" s="39" t="inlineStr">
        <x:is>
          <x:t xml:space="preserve">G2</x:t>
        </x:is>
      </x:c>
      <x:c r="K17" s="39" t="inlineStr">
        <x:is>
          <x:t xml:space="preserve">G2</x:t>
        </x:is>
      </x:c>
      <x:c r="L17" s="39" t="inlineStr">
        <x:is>
          <x:t xml:space="preserve">G2</x:t>
        </x:is>
      </x:c>
      <x:c r="M17" s="39" t="inlineStr">
        <x:is>
          <x:t xml:space="preserve">G2</x:t>
        </x:is>
      </x:c>
      <x:c r="N17" s="39" t="inlineStr">
        <x:is>
          <x:t xml:space="preserve">G2</x:t>
        </x:is>
      </x:c>
      <x:c r="O17" s="39" t="inlineStr">
        <x:is>
          <x:t xml:space="preserve">G2</x:t>
        </x:is>
      </x:c>
      <x:c r="P17" s="39" t="inlineStr">
        <x:is>
          <x:t xml:space="preserve">G2</x:t>
        </x:is>
      </x:c>
      <x:c r="Q17" s="39" t="inlineStr">
        <x:is>
          <x:t xml:space="preserve">G2</x:t>
        </x:is>
      </x:c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  <x:c r="AA17" s="1" t="n"/>
      <x:c r="AB17" s="1" t="n"/>
      <x:c r="AC17" s="1" t="n"/>
      <x:c r="AD17" s="1" t="n"/>
      <x:c r="AE17" s="1" t="n"/>
      <x:c r="AF17" s="1" t="n"/>
      <x:c r="AG17" s="1" t="n"/>
      <x:c r="AH17" s="1" t="n"/>
    </x:row>
    <x:row r="18">
      <x:c r="A18" s="38" t="inlineStr">
        <x:is>
          <x:t xml:space="preserve">TRUST</x:t>
        </x:is>
      </x:c>
      <x:c r="B18" s="40" t="inlineStr">
        <x:is>
          <x:t xml:space="preserve">₸1</x:t>
        </x:is>
      </x:c>
      <x:c r="C18" s="40" t="inlineStr">
        <x:is>
          <x:t xml:space="preserve">₸1</x:t>
        </x:is>
      </x:c>
      <x:c r="D18" s="40" t="inlineStr">
        <x:is>
          <x:t xml:space="preserve">₸1</x:t>
        </x:is>
      </x:c>
      <x:c r="E18" s="40" t="inlineStr">
        <x:is>
          <x:t xml:space="preserve">₸1</x:t>
        </x:is>
      </x:c>
      <x:c r="F18" s="40" t="inlineStr">
        <x:is>
          <x:t xml:space="preserve">₸1</x:t>
        </x:is>
      </x:c>
      <x:c r="G18" s="40" t="inlineStr">
        <x:is>
          <x:t xml:space="preserve">₸1</x:t>
        </x:is>
      </x:c>
      <x:c r="H18" s="40" t="inlineStr">
        <x:is>
          <x:t xml:space="preserve">₸1</x:t>
        </x:is>
      </x:c>
      <x:c r="I18" s="40" t="inlineStr">
        <x:is>
          <x:t xml:space="preserve">₸1</x:t>
        </x:is>
      </x:c>
      <x:c r="J18" s="41" t="inlineStr">
        <x:is>
          <x:t xml:space="preserve">₸3</x:t>
        </x:is>
      </x:c>
      <x:c r="K18" s="41" t="inlineStr">
        <x:is>
          <x:t xml:space="preserve">₸3</x:t>
        </x:is>
      </x:c>
      <x:c r="L18" s="41" t="inlineStr">
        <x:is>
          <x:t xml:space="preserve">₸3</x:t>
        </x:is>
      </x:c>
      <x:c r="M18" s="41" t="inlineStr">
        <x:is>
          <x:t xml:space="preserve">₸3</x:t>
        </x:is>
      </x:c>
      <x:c r="N18" s="41" t="inlineStr">
        <x:is>
          <x:t xml:space="preserve">₸3</x:t>
        </x:is>
      </x:c>
      <x:c r="O18" s="41" t="inlineStr">
        <x:is>
          <x:t xml:space="preserve">₸3</x:t>
        </x:is>
      </x:c>
      <x:c r="P18" s="41" t="inlineStr">
        <x:is>
          <x:t xml:space="preserve">₸3</x:t>
        </x:is>
      </x:c>
      <x:c r="Q18" s="41" t="inlineStr">
        <x:is>
          <x:t xml:space="preserve">₸3</x:t>
        </x:is>
      </x:c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  <x:c r="AA18" s="1" t="n"/>
      <x:c r="AB18" s="1" t="n"/>
      <x:c r="AC18" s="1" t="n"/>
      <x:c r="AD18" s="1" t="n"/>
      <x:c r="AE18" s="1" t="n"/>
      <x:c r="AF18" s="1" t="n"/>
      <x:c r="AG18" s="1" t="n"/>
      <x:c r="AH18" s="1" t="n"/>
    </x:row>
    <x:row r="19">
      <x:c r="A19" s="38" t="inlineStr">
        <x:is>
          <x:t xml:space="preserve">BIT TYPE</x:t>
        </x:is>
      </x:c>
      <x:c r="B19" s="42" t="inlineStr">
        <x:is>
          <x:t xml:space="preserve">1</x:t>
        </x:is>
      </x:c>
      <x:c r="C19" s="42" t="inlineStr">
        <x:is>
          <x:t xml:space="preserve">1</x:t>
        </x:is>
      </x:c>
      <x:c r="D19" s="42" t="inlineStr">
        <x:is>
          <x:t xml:space="preserve">1</x:t>
        </x:is>
      </x:c>
      <x:c r="E19" s="42" t="inlineStr">
        <x:is>
          <x:t xml:space="preserve">1</x:t>
        </x:is>
      </x:c>
      <x:c r="F19" s="42" t="inlineStr">
        <x:is>
          <x:t xml:space="preserve">1</x:t>
        </x:is>
      </x:c>
      <x:c r="G19" s="42" t="inlineStr">
        <x:is>
          <x:t xml:space="preserve">1</x:t>
        </x:is>
      </x:c>
      <x:c r="H19" s="42" t="inlineStr">
        <x:is>
          <x:t xml:space="preserve">1</x:t>
        </x:is>
      </x:c>
      <x:c r="I19" s="42" t="inlineStr">
        <x:is>
          <x:t xml:space="preserve">1</x:t>
        </x:is>
      </x:c>
      <x:c r="J19" s="42" t="inlineStr">
        <x:is>
          <x:t xml:space="preserve">1</x:t>
        </x:is>
      </x:c>
      <x:c r="K19" s="42" t="inlineStr">
        <x:is>
          <x:t xml:space="preserve">1</x:t>
        </x:is>
      </x:c>
      <x:c r="L19" s="42" t="inlineStr">
        <x:is>
          <x:t xml:space="preserve">1</x:t>
        </x:is>
      </x:c>
      <x:c r="M19" s="42" t="inlineStr">
        <x:is>
          <x:t xml:space="preserve">1</x:t>
        </x:is>
      </x:c>
      <x:c r="N19" s="42" t="inlineStr">
        <x:is>
          <x:t xml:space="preserve">1</x:t>
        </x:is>
      </x:c>
      <x:c r="O19" s="42" t="inlineStr">
        <x:is>
          <x:t xml:space="preserve">1</x:t>
        </x:is>
      </x:c>
      <x:c r="P19" s="42" t="inlineStr">
        <x:is>
          <x:t xml:space="preserve">1</x:t>
        </x:is>
      </x:c>
      <x:c r="Q19" s="43" t="inlineStr">
        <x:is>
          <x:t xml:space="preserve">3</x:t>
        </x:is>
      </x:c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  <x:c r="AA19" s="1" t="n"/>
      <x:c r="AB19" s="1" t="n"/>
      <x:c r="AC19" s="1" t="n"/>
      <x:c r="AD19" s="1" t="n"/>
      <x:c r="AE19" s="1" t="n"/>
      <x:c r="AF19" s="1" t="n"/>
      <x:c r="AG19" s="1" t="n"/>
      <x:c r="AH19" s="1" t="n"/>
    </x:row>
    <x:row r="20">
      <x:c r="A20" s="38" t="inlineStr">
        <x:is>
          <x:t xml:space="preserve">POSITION</x:t>
        </x:is>
      </x:c>
      <x:c r="B20" s="44" t="inlineStr">
        <x:is>
          <x:t xml:space="preserve">B000</x:t>
        </x:is>
      </x:c>
      <x:c r="C20" s="44" t="inlineStr">
        <x:is>
          <x:t xml:space="preserve">B001</x:t>
        </x:is>
      </x:c>
      <x:c r="D20" s="44" t="inlineStr">
        <x:is>
          <x:t xml:space="preserve">B002</x:t>
        </x:is>
      </x:c>
      <x:c r="E20" s="44" t="inlineStr">
        <x:is>
          <x:t xml:space="preserve">B003</x:t>
        </x:is>
      </x:c>
      <x:c r="F20" s="44" t="inlineStr">
        <x:is>
          <x:t xml:space="preserve">B004</x:t>
        </x:is>
      </x:c>
      <x:c r="G20" s="44" t="inlineStr">
        <x:is>
          <x:t xml:space="preserve">B005</x:t>
        </x:is>
      </x:c>
      <x:c r="H20" s="44" t="inlineStr">
        <x:is>
          <x:t xml:space="preserve">B006</x:t>
        </x:is>
      </x:c>
      <x:c r="I20" s="44" t="inlineStr">
        <x:is>
          <x:t xml:space="preserve">B007</x:t>
        </x:is>
      </x:c>
      <x:c r="J20" s="44" t="inlineStr">
        <x:is>
          <x:t xml:space="preserve">B008</x:t>
        </x:is>
      </x:c>
      <x:c r="K20" s="44" t="inlineStr">
        <x:is>
          <x:t xml:space="preserve">B009</x:t>
        </x:is>
      </x:c>
      <x:c r="L20" s="44" t="inlineStr">
        <x:is>
          <x:t xml:space="preserve">B010</x:t>
        </x:is>
      </x:c>
      <x:c r="M20" s="44" t="inlineStr">
        <x:is>
          <x:t xml:space="preserve">B011</x:t>
        </x:is>
      </x:c>
      <x:c r="N20" s="44" t="inlineStr">
        <x:is>
          <x:t xml:space="preserve">B012</x:t>
        </x:is>
      </x:c>
      <x:c r="O20" s="44" t="inlineStr">
        <x:is>
          <x:t xml:space="preserve">B013</x:t>
        </x:is>
      </x:c>
      <x:c r="P20" s="44" t="inlineStr">
        <x:is>
          <x:t xml:space="preserve">B014</x:t>
        </x:is>
      </x:c>
      <x:c r="Q20" s="44" t="inlineStr">
        <x:is>
          <x:t xml:space="preserve">B015</x:t>
        </x:is>
      </x:c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  <x:c r="AA20" s="1" t="n"/>
      <x:c r="AB20" s="1" t="n"/>
      <x:c r="AC20" s="1" t="n"/>
      <x:c r="AD20" s="1" t="n"/>
      <x:c r="AE20" s="1" t="n"/>
      <x:c r="AF20" s="1" t="n"/>
      <x:c r="AG20" s="1" t="n"/>
      <x:c r="AH20" s="1" t="n"/>
    </x:row>
    <x:row r="21">
      <x:c r="A21" s="38" t="inlineStr">
        <x:is>
          <x:t xml:space="preserve">STATE</x:t>
        </x:is>
      </x:c>
      <x:c r="B21" s="45" t="n">
        <x:v>1</x:v>
      </x:c>
      <x:c r="C21" s="45" t="n">
        <x:v>0</x:v>
      </x:c>
      <x:c r="D21" s="45" t="n">
        <x:v>1</x:v>
      </x:c>
      <x:c r="E21" s="45" t="n">
        <x:v>0</x:v>
      </x:c>
      <x:c r="F21" s="45" t="n">
        <x:v>0</x:v>
      </x:c>
      <x:c r="G21" s="45" t="n">
        <x:v>1</x:v>
      </x:c>
      <x:c r="H21" s="45" t="n">
        <x:v>1</x:v>
      </x:c>
      <x:c r="I21" s="45" t="n">
        <x:v>0</x:v>
      </x:c>
      <x:c r="J21" s="45" t="n">
        <x:v>1</x:v>
      </x:c>
      <x:c r="K21" s="45" t="n">
        <x:v>0</x:v>
      </x:c>
      <x:c r="L21" s="45" t="n">
        <x:v>1</x:v>
      </x:c>
      <x:c r="M21" s="45" t="n">
        <x:v>0</x:v>
      </x:c>
      <x:c r="N21" s="45" t="n">
        <x:v>0</x:v>
      </x:c>
      <x:c r="O21" s="45" t="n">
        <x:v>1</x:v>
      </x:c>
      <x:c r="P21" s="45" t="n">
        <x:v>1</x:v>
      </x:c>
      <x:c r="Q21" s="45" t="n">
        <x:v>1</x:v>
      </x:c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  <x:c r="AA21" s="1" t="n"/>
      <x:c r="AB21" s="1" t="n"/>
      <x:c r="AC21" s="1" t="n"/>
      <x:c r="AD21" s="1" t="n"/>
      <x:c r="AE21" s="1" t="n"/>
      <x:c r="AF21" s="1" t="n"/>
      <x:c r="AG21" s="1" t="n"/>
      <x:c r="AH21" s="1" t="n"/>
    </x:row>
    <x:row r="22">
      <x:c r="A22" s="1" t="n"/>
      <x:c r="B22" s="1" t="n"/>
      <x:c r="C22" s="1" t="n"/>
      <x:c r="D22" s="1" t="n"/>
      <x:c r="E22" s="1" t="n"/>
      <x:c r="F22" s="1" t="n"/>
      <x:c r="G22" s="1" t="n"/>
      <x:c r="H22" s="1" t="n"/>
      <x:c r="I22" s="1" t="n"/>
      <x:c r="J22" s="1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  <x:c r="AA22" s="1" t="n"/>
      <x:c r="AB22" s="1" t="n"/>
      <x:c r="AC22" s="1" t="n"/>
      <x:c r="AD22" s="1" t="n"/>
      <x:c r="AE22" s="1" t="n"/>
      <x:c r="AF22" s="1" t="n"/>
      <x:c r="AG22" s="1" t="n"/>
      <x:c r="AH22" s="1" t="n"/>
    </x:row>
    <x:row r="23">
      <x:c r="A23" s="1" t="n"/>
      <x:c r="B23" s="1" t="n"/>
      <x:c r="C23" s="1" t="n"/>
      <x:c r="D23" s="1" t="n"/>
      <x:c r="E23" s="1" t="n"/>
      <x:c r="F23" s="1" t="n"/>
      <x:c r="G23" s="1" t="n"/>
      <x:c r="H23" s="1" t="n"/>
      <x:c r="I23" s="1" t="n"/>
      <x:c r="J23" s="1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  <x:c r="AA23" s="1" t="n"/>
      <x:c r="AB23" s="1" t="n"/>
      <x:c r="AC23" s="1" t="n"/>
      <x:c r="AD23" s="1" t="n"/>
      <x:c r="AE23" s="1" t="n"/>
      <x:c r="AF23" s="1" t="n"/>
      <x:c r="AG23" s="1" t="n"/>
      <x:c r="AH23" s="1" t="n"/>
    </x:row>
    <x:row r="24" s="97" customFormat="1" ht="28" customHeight="1">
      <x:c r="A24" s="124" t="inlineStr">
        <x:is>
          <x:t xml:space="preserve">Trust, Bit Type, and State are aligned but independent. Trust is shown across the complete BitGroup; state remains a separate neutral channel.</x:t>
        </x:is>
      </x:c>
      <x:c r="U24" s="1" t="n"/>
      <x:c r="V24" s="1" t="n"/>
      <x:c r="W24" s="1" t="n"/>
      <x:c r="X24" s="1" t="n"/>
      <x:c r="Y24" s="1" t="n"/>
      <x:c r="Z24" s="1" t="n"/>
      <x:c r="AA24" s="1" t="n"/>
      <x:c r="AB24" s="1" t="n"/>
      <x:c r="AC24" s="1" t="n"/>
      <x:c r="AD24" s="1" t="n"/>
      <x:c r="AE24" s="1" t="n"/>
      <x:c r="AF24" s="1" t="n"/>
      <x:c r="AG24" s="1" t="n"/>
      <x:c r="AH24" s="1" t="n"/>
    </x:row>
    <x:row r="25">
      <x:c r="A25" s="1" t="n"/>
      <x:c r="B25" s="1" t="n"/>
      <x:c r="C25" s="1" t="n"/>
      <x:c r="D25" s="1" t="n"/>
      <x:c r="E25" s="1" t="n"/>
      <x:c r="F25" s="1" t="n"/>
      <x:c r="G25" s="1" t="n"/>
      <x:c r="H25" s="1" t="n"/>
      <x:c r="I25" s="1" t="n"/>
      <x:c r="J25" s="1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  <x:c r="AA25" s="1" t="n"/>
      <x:c r="AB25" s="1" t="n"/>
      <x:c r="AC25" s="1" t="n"/>
      <x:c r="AD25" s="1" t="n"/>
      <x:c r="AE25" s="1" t="n"/>
      <x:c r="AF25" s="1" t="n"/>
      <x:c r="AG25" s="1" t="n"/>
      <x:c r="AH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  <x:c r="AA26" s="1" t="n"/>
      <x:c r="AB26" s="1" t="n"/>
      <x:c r="AC26" s="1" t="n"/>
      <x:c r="AD26" s="1" t="n"/>
      <x:c r="AE26" s="1" t="n"/>
      <x:c r="AF26" s="1" t="n"/>
      <x:c r="AG26" s="1" t="n"/>
      <x:c r="AH26" s="1" t="n"/>
    </x:row>
    <x:row r="27">
      <x:c r="A27" s="1" t="n"/>
      <x:c r="B27" s="1" t="n"/>
      <x:c r="C27" s="1" t="n"/>
      <x:c r="D27" s="1" t="n"/>
      <x:c r="E27" s="1" t="n"/>
      <x:c r="F27" s="1" t="n"/>
      <x:c r="G27" s="1" t="n"/>
      <x:c r="H27" s="1" t="n"/>
      <x:c r="I27" s="1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  <x:c r="AA27" s="1" t="n"/>
      <x:c r="AB27" s="1" t="n"/>
      <x:c r="AC27" s="1" t="n"/>
      <x:c r="AD27" s="1" t="n"/>
      <x:c r="AE27" s="1" t="n"/>
      <x:c r="AF27" s="1" t="n"/>
      <x:c r="AG27" s="1" t="n"/>
      <x:c r="AH27" s="1" t="n"/>
    </x:row>
    <x:row r="28">
      <x:c r="A28" s="1" t="n"/>
      <x:c r="B28" s="1" t="n"/>
      <x:c r="C28" s="1" t="n"/>
      <x:c r="D28" s="1" t="n"/>
      <x:c r="E28" s="1" t="n"/>
      <x:c r="F28" s="1" t="n"/>
      <x:c r="G28" s="1" t="n"/>
      <x:c r="H28" s="1" t="n"/>
      <x:c r="I28" s="1" t="n"/>
      <x:c r="J28" s="1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  <x:c r="AA28" s="1" t="n"/>
      <x:c r="AB28" s="1" t="n"/>
      <x:c r="AC28" s="1" t="n"/>
      <x:c r="AD28" s="1" t="n"/>
      <x:c r="AE28" s="1" t="n"/>
      <x:c r="AF28" s="1" t="n"/>
      <x:c r="AG28" s="1" t="n"/>
      <x:c r="AH28" s="1" t="n"/>
    </x:row>
    <x:row r="29" s="97" customFormat="1" ht="24" customHeight="1">
      <x:c r="A29" s="117" t="inlineStr">
        <x:is>
          <x:t xml:space="preserve">F02 — REGISTERED BIT-TYPE VISUAL GRAMMAR</x:t>
        </x:is>
      </x:c>
      <x:c r="B29" s="157" t="n"/>
      <x:c r="C29" s="157" t="n"/>
      <x:c r="D29" s="157" t="n"/>
      <x:c r="E29" s="157" t="n"/>
      <x:c r="F29" s="157" t="n"/>
      <x:c r="G29" s="157" t="n"/>
      <x:c r="H29" s="157" t="n"/>
      <x:c r="I29" s="157" t="n"/>
      <x:c r="J29" s="157" t="n"/>
      <x:c r="K29" s="1" t="n"/>
      <x:c r="L29" s="1" t="n"/>
      <x:c r="M29" s="99" t="inlineStr">
        <x:is>
          <x:t xml:space="preserve">F03 — COMPOSITE BITGROUPS FROM PRIMITIVE BIT ROLES</x:t>
        </x:is>
      </x:c>
      <x:c r="N29" s="154" t="n"/>
      <x:c r="O29" s="154" t="n"/>
      <x:c r="P29" s="154" t="n"/>
      <x:c r="Q29" s="154" t="n"/>
      <x:c r="R29" s="154" t="n"/>
      <x:c r="S29" s="154" t="n"/>
      <x:c r="T29" s="154" t="n"/>
      <x:c r="U29" s="154" t="n"/>
      <x:c r="V29" s="154" t="n"/>
      <x:c r="W29" s="154" t="n"/>
      <x:c r="X29" s="154" t="n"/>
      <x:c r="Y29" s="154" t="n"/>
      <x:c r="Z29" s="154" t="n"/>
      <x:c r="AA29" s="154" t="n"/>
      <x:c r="AB29" s="154" t="n"/>
      <x:c r="AC29" s="154" t="n"/>
      <x:c r="AD29" s="154" t="n"/>
      <x:c r="AE29" s="154" t="n"/>
      <x:c r="AF29" s="154" t="n"/>
      <x:c r="AG29" s="154" t="n"/>
      <x:c r="AH29" s="154" t="n"/>
    </x:row>
    <x:row r="30" s="97" customFormat="1" ht="30" customHeight="1">
      <x:c r="A30" s="16" t="inlineStr">
        <x:is>
          <x:t xml:space="preserve">Code</x:t>
        </x:is>
      </x:c>
      <x:c r="B30" s="16" t="inlineStr">
        <x:is>
          <x:t xml:space="preserve">Bit Type</x:t>
        </x:is>
      </x:c>
      <x:c r="C30" s="16" t="inlineStr">
        <x:is>
          <x:t xml:space="preserve">Color</x:t>
        </x:is>
      </x:c>
      <x:c r="D30" s="16" t="inlineStr">
        <x:is>
          <x:t xml:space="preserve">Swatch</x:t>
        </x:is>
      </x:c>
      <x:c r="E30" s="16" t="inlineStr">
        <x:is>
          <x:t xml:space="preserve">Authority</x:t>
        </x:is>
      </x:c>
      <x:c r="F30" s="1" t="n"/>
      <x:c r="G30" s="1" t="n"/>
      <x:c r="H30" s="1" t="n"/>
      <x:c r="I30" s="1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  <x:c r="AA30" s="1" t="n"/>
      <x:c r="AB30" s="1" t="n"/>
      <x:c r="AC30" s="1" t="n"/>
      <x:c r="AD30" s="1" t="n"/>
      <x:c r="AE30" s="1" t="n"/>
      <x:c r="AF30" s="1" t="n"/>
      <x:c r="AG30" s="1" t="n"/>
      <x:c r="AH30" s="1" t="n"/>
    </x:row>
    <x:row r="31" s="97" customFormat="1" ht="57.599998474121094" customHeight="1">
      <x:c r="A31" s="105" t="str">
        <x:f>'▪︎ - BIT TYPES'!A7</x:f>
        <x:v>1</x:v>
      </x:c>
      <x:c r="B31" s="105" t="str">
        <x:f>'▪︎ - BIT TYPES'!B7</x:f>
        <x:v>SCALAR Coordinate</x:v>
      </x:c>
      <x:c r="C31" s="105" t="str">
        <x:f>'▪︎ - BIT TYPES'!D7</x:f>
        <x:v>Light Coral</x:v>
      </x:c>
      <x:c r="D31" s="46" t="n"/>
      <x:c r="E31" s="105" t="inlineStr">
        <x:is>
          <x:t xml:space="preserve">REGISTERED TYPE → HELPER → RENDERING</x:t>
        </x:is>
      </x:c>
      <x:c r="F31" s="126" t="inlineStr">
        <x:is>
          <x:t xml:space="preserve">COLOR ↛ AUTHORITY
Helper code points to a registered Bit Type. It does not define the type, and the rendered color never becomes semantic authority.</x:t>
        </x:is>
      </x:c>
      <x:c r="K31" s="1" t="n"/>
      <x:c r="L31" s="1" t="n"/>
      <x:c r="M31" s="47" t="inlineStr">
        <x:is>
          <x:t xml:space="preserve">SCALAR</x:t>
        </x:is>
      </x:c>
      <x:c r="N31" s="48" t="inlineStr">
        <x:is>
          <x:t xml:space="preserve">1</x:t>
        </x:is>
      </x:c>
      <x:c r="O31" s="48" t="inlineStr">
        <x:is>
          <x:t xml:space="preserve">1</x:t>
        </x:is>
      </x:c>
      <x:c r="P31" s="48" t="inlineStr">
        <x:is>
          <x:t xml:space="preserve">1</x:t>
        </x:is>
      </x:c>
      <x:c r="Q31" s="48" t="inlineStr">
        <x:is>
          <x:t xml:space="preserve">1</x:t>
        </x:is>
      </x:c>
      <x:c r="R31" s="48" t="inlineStr">
        <x:is>
          <x:t xml:space="preserve">1</x:t>
        </x:is>
      </x:c>
      <x:c r="S31" s="48" t="inlineStr">
        <x:is>
          <x:t xml:space="preserve">1</x:t>
        </x:is>
      </x:c>
      <x:c r="T31" s="48" t="inlineStr">
        <x:is>
          <x:t xml:space="preserve">1</x:t>
        </x:is>
      </x:c>
      <x:c r="U31" s="48" t="inlineStr">
        <x:is>
          <x:t xml:space="preserve">1</x:t>
        </x:is>
      </x:c>
      <x:c r="V31" s="1" t="n"/>
      <x:c r="W31" s="130" t="inlineStr">
        <x:is>
          <x:t xml:space="preserve">SCALAR = scalar coordinates
TWOS = scalar coordinates + SIGN
MASK = alternating structural MASK member roles
MASK white/black ≠ state 0/1</x:t>
        </x:is>
      </x:c>
    </x:row>
    <x:row r="32" s="97" customFormat="1" ht="57.599998474121094" customHeight="1">
      <x:c r="A32" s="105" t="str">
        <x:f>'▪︎ - BIT TYPES'!A8</x:f>
        <x:v>2A</x:v>
      </x:c>
      <x:c r="B32" s="105" t="str">
        <x:f>'▪︎ - BIT TYPES'!B8</x:f>
        <x:v>MASK Member A</x:v>
      </x:c>
      <x:c r="C32" s="105" t="str">
        <x:f>'▪︎ - BIT TYPES'!D8</x:f>
        <x:v>White</x:v>
      </x:c>
      <x:c r="D32" s="49" t="n"/>
      <x:c r="E32" s="105" t="inlineStr">
        <x:is>
          <x:t xml:space="preserve">REGISTERED TYPE → HELPER → RENDERING</x:t>
        </x:is>
      </x:c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</x:row>
    <x:row r="33" s="97" customFormat="1" ht="57.599998474121094" customHeight="1">
      <x:c r="A33" s="105" t="str">
        <x:f>'▪︎ - BIT TYPES'!A9</x:f>
        <x:v>2B</x:v>
      </x:c>
      <x:c r="B33" s="105" t="str">
        <x:f>'▪︎ - BIT TYPES'!B9</x:f>
        <x:v>MASK Member B</x:v>
      </x:c>
      <x:c r="C33" s="105" t="str">
        <x:f>'▪︎ - BIT TYPES'!D9</x:f>
        <x:v>Black</x:v>
      </x:c>
      <x:c r="D33" s="50" t="n"/>
      <x:c r="E33" s="105" t="inlineStr">
        <x:is>
          <x:t xml:space="preserve">REGISTERED TYPE → HELPER → RENDERING</x:t>
        </x:is>
      </x:c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  <x:c r="U33" s="1" t="n"/>
      <x:c r="V33" s="1" t="n"/>
    </x:row>
    <x:row r="34" s="97" customFormat="1" ht="57.599998474121094" customHeight="1">
      <x:c r="A34" s="105" t="str">
        <x:f>'▪︎ - BIT TYPES'!A10</x:f>
        <x:v>3</x:v>
      </x:c>
      <x:c r="B34" s="105" t="str">
        <x:f>'▪︎ - BIT TYPES'!B10</x:f>
        <x:v>SIGN (two’s complement)</x:v>
      </x:c>
      <x:c r="C34" s="105" t="str">
        <x:f>'▪︎ - BIT TYPES'!D10</x:f>
        <x:v>Purple</x:v>
      </x:c>
      <x:c r="D34" s="51" t="n"/>
      <x:c r="E34" s="105" t="inlineStr">
        <x:is>
          <x:t xml:space="preserve">REGISTERED TYPE → HELPER → RENDERING</x:t>
        </x:is>
      </x:c>
      <x:c r="K34" s="1" t="n"/>
      <x:c r="L34" s="1" t="n"/>
      <x:c r="M34" s="1" t="n"/>
      <x:c r="N34" s="1" t="n"/>
      <x:c r="O34" s="1" t="n"/>
      <x:c r="P34" s="1" t="n"/>
      <x:c r="Q34" s="1" t="n"/>
      <x:c r="R34" s="1" t="n"/>
      <x:c r="S34" s="1" t="n"/>
      <x:c r="T34" s="1" t="n"/>
      <x:c r="U34" s="1" t="n"/>
      <x:c r="V34" s="1" t="n"/>
    </x:row>
    <x:row r="35" s="97" customFormat="1" ht="57.599998474121094" customHeight="1">
      <x:c r="A35" s="105" t="str">
        <x:f>'▪︎ - BIT TYPES'!A11</x:f>
        <x:v>4</x:v>
      </x:c>
      <x:c r="B35" s="105" t="str">
        <x:f>'▪︎ - BIT TYPES'!B11</x:f>
        <x:v>PRESENCE</x:v>
      </x:c>
      <x:c r="C35" s="105" t="str">
        <x:f>'▪︎ - BIT TYPES'!D11</x:f>
        <x:v>Green</x:v>
      </x:c>
      <x:c r="D35" s="52" t="n"/>
      <x:c r="E35" s="105" t="inlineStr">
        <x:is>
          <x:t xml:space="preserve">REGISTERED TYPE → HELPER → RENDERING</x:t>
        </x:is>
      </x:c>
      <x:c r="K35" s="1" t="n"/>
      <x:c r="L35" s="1" t="n"/>
      <x:c r="M35" s="47" t="inlineStr">
        <x:is>
          <x:t xml:space="preserve">TWOS</x:t>
        </x:is>
      </x:c>
      <x:c r="N35" s="48" t="inlineStr">
        <x:is>
          <x:t xml:space="preserve">1</x:t>
        </x:is>
      </x:c>
      <x:c r="O35" s="48" t="inlineStr">
        <x:is>
          <x:t xml:space="preserve">1</x:t>
        </x:is>
      </x:c>
      <x:c r="P35" s="48" t="inlineStr">
        <x:is>
          <x:t xml:space="preserve">1</x:t>
        </x:is>
      </x:c>
      <x:c r="Q35" s="48" t="inlineStr">
        <x:is>
          <x:t xml:space="preserve">1</x:t>
        </x:is>
      </x:c>
      <x:c r="R35" s="48" t="inlineStr">
        <x:is>
          <x:t xml:space="preserve">1</x:t>
        </x:is>
      </x:c>
      <x:c r="S35" s="48" t="inlineStr">
        <x:is>
          <x:t xml:space="preserve">1</x:t>
        </x:is>
      </x:c>
      <x:c r="T35" s="48" t="inlineStr">
        <x:is>
          <x:t xml:space="preserve">1</x:t>
        </x:is>
      </x:c>
      <x:c r="U35" s="53" t="inlineStr">
        <x:is>
          <x:t xml:space="preserve">3</x:t>
        </x:is>
      </x:c>
      <x:c r="V35" s="1" t="n"/>
    </x:row>
    <x:row r="36" s="97" customFormat="1" ht="57.599998474121094" customHeight="1">
      <x:c r="A36" s="105" t="str">
        <x:f>'▪︎ - BIT TYPES'!A12</x:f>
        <x:v>5</x:v>
      </x:c>
      <x:c r="B36" s="105" t="str">
        <x:f>'▪︎ - BIT TYPES'!B12</x:f>
        <x:v>ENUM Member</x:v>
      </x:c>
      <x:c r="C36" s="105" t="str">
        <x:f>'▪︎ - BIT TYPES'!D12</x:f>
        <x:v>Blue</x:v>
      </x:c>
      <x:c r="D36" s="54" t="n"/>
      <x:c r="E36" s="105" t="inlineStr">
        <x:is>
          <x:t xml:space="preserve">REGISTERED TYPE → HELPER → RENDERING</x:t>
        </x:is>
      </x:c>
      <x:c r="K36" s="1" t="n"/>
      <x:c r="L36" s="1" t="n"/>
      <x:c r="M36" s="1" t="n"/>
      <x:c r="N36" s="55" t="n">
        <x:v>1</x:v>
      </x:c>
      <x:c r="O36" s="55" t="n">
        <x:v>0</x:v>
      </x:c>
      <x:c r="P36" s="55" t="n">
        <x:v>1</x:v>
      </x:c>
      <x:c r="Q36" s="55" t="n">
        <x:v>0</x:v>
      </x:c>
      <x:c r="R36" s="55" t="n">
        <x:v>0</x:v>
      </x:c>
      <x:c r="S36" s="55" t="n">
        <x:v>1</x:v>
      </x:c>
      <x:c r="T36" s="55" t="n">
        <x:v>1</x:v>
      </x:c>
      <x:c r="U36" s="55" t="n">
        <x:v>1</x:v>
      </x:c>
      <x:c r="V36" s="1" t="n"/>
    </x:row>
    <x:row r="37" s="97" customFormat="1" ht="57.599998474121094" customHeight="1">
      <x:c r="A37" s="105" t="str">
        <x:f>'▪︎ - BIT TYPES'!A13</x:f>
        <x:v>6</x:v>
      </x:c>
      <x:c r="B37" s="105" t="str">
        <x:f>'▪︎ - BIT TYPES'!B13</x:f>
        <x:v>CONTROL FLAG</x:v>
      </x:c>
      <x:c r="C37" s="105" t="str">
        <x:f>'▪︎ - BIT TYPES'!D13</x:f>
        <x:v>Yellow</x:v>
      </x:c>
      <x:c r="D37" s="56" t="n"/>
      <x:c r="E37" s="105" t="inlineStr">
        <x:is>
          <x:t xml:space="preserve">REGISTERED TYPE → HELPER → RENDERING</x:t>
        </x:is>
      </x:c>
      <x:c r="K37" s="1" t="n"/>
      <x:c r="L37" s="1" t="n"/>
      <x:c r="M37" s="1" t="n"/>
      <x:c r="N37" s="132" t="inlineStr">
        <x:is>
          <x:t xml:space="preserve">1 + 4 + 32 + 64 − 128 = −27</x:t>
        </x:is>
      </x:c>
      <x:c r="V37" s="1" t="n"/>
    </x:row>
    <x:row r="38" s="97" customFormat="1" ht="57.599998474121094" customHeight="1">
      <x:c r="A38" s="105" t="str">
        <x:f>'▪︎ - BIT TYPES'!A14</x:f>
        <x:v>7</x:v>
      </x:c>
      <x:c r="B38" s="105" t="str">
        <x:f>'▪︎ - BIT TYPES'!B14</x:f>
        <x:v>CONTINUATION / EXTENSION</x:v>
      </x:c>
      <x:c r="C38" s="105" t="str">
        <x:f>'▪︎ - BIT TYPES'!D14</x:f>
        <x:v>Magenta</x:v>
      </x:c>
      <x:c r="D38" s="57" t="n"/>
      <x:c r="E38" s="105" t="inlineStr">
        <x:is>
          <x:t xml:space="preserve">REGISTERED TYPE → HELPER → RENDERING</x:t>
        </x:is>
      </x:c>
      <x:c r="K38" s="1" t="n"/>
      <x:c r="L38" s="1" t="n"/>
      <x:c r="M38" s="1" t="n"/>
      <x:c r="N38" s="1" t="n"/>
      <x:c r="O38" s="1" t="n"/>
      <x:c r="P38" s="1" t="n"/>
      <x:c r="Q38" s="1" t="n"/>
      <x:c r="R38" s="1" t="n"/>
      <x:c r="S38" s="1" t="n"/>
      <x:c r="T38" s="1" t="n"/>
      <x:c r="U38" s="1" t="n"/>
      <x:c r="V38" s="1" t="n"/>
    </x:row>
    <x:row r="39" s="97" customFormat="1" ht="57.599998474121094" customHeight="1">
      <x:c r="A39" s="105" t="str">
        <x:f>'▪︎ - BIT TYPES'!A15</x:f>
        <x:v>8</x:v>
      </x:c>
      <x:c r="B39" s="105" t="str">
        <x:f>'▪︎ - BIT TYPES'!B15</x:f>
        <x:v>ROUTE</x:v>
      </x:c>
      <x:c r="C39" s="105" t="str">
        <x:f>'▪︎ - BIT TYPES'!D15</x:f>
        <x:v>Cyan</x:v>
      </x:c>
      <x:c r="D39" s="58" t="n"/>
      <x:c r="E39" s="105" t="inlineStr">
        <x:is>
          <x:t xml:space="preserve">REGISTERED TYPE → HELPER → RENDERING</x:t>
        </x:is>
      </x:c>
      <x:c r="K39" s="1" t="n"/>
      <x:c r="L39" s="1" t="n"/>
      <x:c r="M39" s="47" t="inlineStr">
        <x:is>
          <x:t xml:space="preserve">MASK</x:t>
        </x:is>
      </x:c>
      <x:c r="N39" s="59" t="inlineStr">
        <x:is>
          <x:t xml:space="preserve">2A</x:t>
        </x:is>
      </x:c>
      <x:c r="O39" s="60" t="inlineStr">
        <x:is>
          <x:t xml:space="preserve">2B</x:t>
        </x:is>
      </x:c>
      <x:c r="P39" s="59" t="inlineStr">
        <x:is>
          <x:t xml:space="preserve">2A</x:t>
        </x:is>
      </x:c>
      <x:c r="Q39" s="60" t="inlineStr">
        <x:is>
          <x:t xml:space="preserve">2B</x:t>
        </x:is>
      </x:c>
      <x:c r="R39" s="59" t="inlineStr">
        <x:is>
          <x:t xml:space="preserve">2A</x:t>
        </x:is>
      </x:c>
      <x:c r="S39" s="60" t="inlineStr">
        <x:is>
          <x:t xml:space="preserve">2B</x:t>
        </x:is>
      </x:c>
      <x:c r="T39" s="59" t="inlineStr">
        <x:is>
          <x:t xml:space="preserve">2A</x:t>
        </x:is>
      </x:c>
      <x:c r="U39" s="60" t="inlineStr">
        <x:is>
          <x:t xml:space="preserve">2B</x:t>
        </x:is>
      </x:c>
      <x:c r="V39" s="1" t="n"/>
    </x:row>
    <x:row r="40" s="97" customFormat="1" ht="57.599998474121094" customHeight="1">
      <x:c r="A40" s="105" t="str">
        <x:f>'▪︎ - BIT TYPES'!A16</x:f>
        <x:v>9</x:v>
      </x:c>
      <x:c r="B40" s="105" t="str">
        <x:f>'▪︎ - BIT TYPES'!B16</x:f>
        <x:v>VALIDITY / NULL</x:v>
      </x:c>
      <x:c r="C40" s="105" t="str">
        <x:f>'▪︎ - BIT TYPES'!D16</x:f>
        <x:v>Orange</x:v>
      </x:c>
      <x:c r="D40" s="61" t="n"/>
      <x:c r="E40" s="105" t="inlineStr">
        <x:is>
          <x:t xml:space="preserve">REGISTERED TYPE → HELPER → RENDERING</x:t>
        </x:is>
      </x:c>
      <x:c r="K40" s="1" t="n"/>
      <x:c r="L40" s="1" t="n"/>
      <x:c r="M40" s="1" t="n"/>
      <x:c r="N40" s="55" t="n">
        <x:v>1</x:v>
      </x:c>
      <x:c r="O40" s="55" t="n">
        <x:v>0</x:v>
      </x:c>
      <x:c r="P40" s="55" t="n">
        <x:v>1</x:v>
      </x:c>
      <x:c r="Q40" s="55" t="n">
        <x:v>1</x:v>
      </x:c>
      <x:c r="R40" s="55" t="n">
        <x:v>0</x:v>
      </x:c>
      <x:c r="S40" s="55" t="n">
        <x:v>0</x:v>
      </x:c>
      <x:c r="T40" s="55" t="n">
        <x:v>1</x:v>
      </x:c>
      <x:c r="U40" s="55" t="n">
        <x:v>0</x:v>
      </x:c>
      <x:c r="V40" s="1" t="n"/>
    </x:row>
    <x:row r="41" s="97" customFormat="1" ht="57.599998474121094" customHeight="1">
      <x:c r="A41" s="105" t="str">
        <x:f>'▪︎ - BIT TYPES'!A17</x:f>
        <x:v>10</x:v>
      </x:c>
      <x:c r="B41" s="105" t="str">
        <x:f>'▪︎ - BIT TYPES'!B17</x:f>
        <x:v>INTEGRITY / CHECK</x:v>
      </x:c>
      <x:c r="C41" s="105" t="str">
        <x:f>'▪︎ - BIT TYPES'!D17</x:f>
        <x:v>Teal</x:v>
      </x:c>
      <x:c r="D41" s="62" t="n"/>
      <x:c r="E41" s="105" t="inlineStr">
        <x:is>
          <x:t xml:space="preserve">REGISTERED TYPE → HELPER → RENDERING</x:t>
        </x:is>
      </x:c>
      <x:c r="K41" s="1" t="n"/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  <x:c r="U41" s="1" t="n"/>
      <x:c r="V41" s="1" t="n"/>
      <x:c r="W41" s="1" t="n"/>
      <x:c r="X41" s="1" t="n"/>
      <x:c r="Y41" s="1" t="n"/>
      <x:c r="Z41" s="1" t="n"/>
      <x:c r="AA41" s="1" t="n"/>
      <x:c r="AB41" s="1" t="n"/>
      <x:c r="AC41" s="1" t="n"/>
      <x:c r="AD41" s="1" t="n"/>
      <x:c r="AE41" s="1" t="n"/>
      <x:c r="AF41" s="1" t="n"/>
      <x:c r="AG41" s="1" t="n"/>
      <x:c r="AH41" s="1" t="n"/>
    </x:row>
    <x:row r="42">
      <x:c r="A42" s="1" t="n"/>
      <x:c r="B42" s="1" t="n"/>
      <x:c r="C42" s="1" t="n"/>
      <x:c r="D42" s="1" t="n"/>
      <x:c r="E42" s="1" t="n"/>
      <x:c r="F42" s="1" t="n"/>
      <x:c r="G42" s="1" t="n"/>
      <x:c r="H42" s="1" t="n"/>
      <x:c r="I42" s="1" t="n"/>
      <x:c r="J42" s="1" t="n"/>
      <x:c r="K42" s="1" t="n"/>
      <x:c r="L42" s="1" t="n"/>
      <x:c r="M42" s="1" t="n"/>
      <x:c r="N42" s="1" t="n"/>
      <x:c r="O42" s="1" t="n"/>
      <x:c r="P42" s="1" t="n"/>
      <x:c r="Q42" s="1" t="n"/>
      <x:c r="R42" s="1" t="n"/>
      <x:c r="S42" s="1" t="n"/>
      <x:c r="T42" s="1" t="n"/>
      <x:c r="U42" s="1" t="n"/>
      <x:c r="V42" s="1" t="n"/>
      <x:c r="W42" s="1" t="n"/>
      <x:c r="X42" s="1" t="n"/>
      <x:c r="Y42" s="1" t="n"/>
      <x:c r="Z42" s="1" t="n"/>
      <x:c r="AA42" s="1" t="n"/>
      <x:c r="AB42" s="1" t="n"/>
      <x:c r="AC42" s="1" t="n"/>
      <x:c r="AD42" s="1" t="n"/>
      <x:c r="AE42" s="1" t="n"/>
      <x:c r="AF42" s="1" t="n"/>
      <x:c r="AG42" s="1" t="n"/>
      <x:c r="AH42" s="1" t="n"/>
    </x:row>
    <x:row r="43">
      <x:c r="A43" s="1" t="n"/>
      <x:c r="B43" s="1" t="n"/>
      <x:c r="C43" s="1" t="n"/>
      <x:c r="D43" s="1" t="n"/>
      <x:c r="E43" s="1" t="n"/>
      <x:c r="F43" s="1" t="n"/>
      <x:c r="G43" s="1" t="n"/>
      <x:c r="H43" s="1" t="n"/>
      <x:c r="I43" s="1" t="n"/>
      <x:c r="J43" s="1" t="n"/>
      <x:c r="K43" s="1" t="n"/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  <x:c r="U43" s="1" t="n"/>
      <x:c r="V43" s="1" t="n"/>
      <x:c r="W43" s="1" t="n"/>
      <x:c r="X43" s="1" t="n"/>
      <x:c r="Y43" s="1" t="n"/>
      <x:c r="Z43" s="1" t="n"/>
      <x:c r="AA43" s="1" t="n"/>
      <x:c r="AB43" s="1" t="n"/>
      <x:c r="AC43" s="1" t="n"/>
      <x:c r="AD43" s="1" t="n"/>
      <x:c r="AE43" s="1" t="n"/>
      <x:c r="AF43" s="1" t="n"/>
      <x:c r="AG43" s="1" t="n"/>
      <x:c r="AH43" s="1" t="n"/>
    </x:row>
    <x:row r="44">
      <x:c r="A44" s="1" t="n"/>
      <x:c r="B44" s="1" t="n"/>
      <x:c r="C44" s="1" t="n"/>
      <x:c r="D44" s="1" t="n"/>
      <x:c r="E44" s="1" t="n"/>
      <x:c r="F44" s="1" t="n"/>
      <x:c r="G44" s="1" t="n"/>
      <x:c r="H44" s="1" t="n"/>
      <x:c r="I44" s="1" t="n"/>
      <x:c r="J44" s="1" t="n"/>
      <x:c r="K44" s="1" t="n"/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  <x:c r="U44" s="1" t="n"/>
      <x:c r="V44" s="1" t="n"/>
      <x:c r="W44" s="1" t="n"/>
      <x:c r="X44" s="1" t="n"/>
      <x:c r="Y44" s="1" t="n"/>
      <x:c r="Z44" s="1" t="n"/>
      <x:c r="AA44" s="1" t="n"/>
      <x:c r="AB44" s="1" t="n"/>
      <x:c r="AC44" s="1" t="n"/>
      <x:c r="AD44" s="1" t="n"/>
      <x:c r="AE44" s="1" t="n"/>
      <x:c r="AF44" s="1" t="n"/>
      <x:c r="AG44" s="1" t="n"/>
      <x:c r="AH44" s="1" t="n"/>
    </x:row>
    <x:row r="45">
      <x:c r="A45" s="1" t="n"/>
      <x:c r="B45" s="1" t="n"/>
      <x:c r="C45" s="1" t="n"/>
      <x:c r="D45" s="1" t="n"/>
      <x:c r="E45" s="1" t="n"/>
      <x:c r="F45" s="1" t="n"/>
      <x:c r="G45" s="1" t="n"/>
      <x:c r="H45" s="1" t="n"/>
      <x:c r="I45" s="1" t="n"/>
      <x:c r="J45" s="1" t="n"/>
      <x:c r="K45" s="1" t="n"/>
      <x:c r="L45" s="1" t="n"/>
      <x:c r="M45" s="1" t="n"/>
      <x:c r="N45" s="1" t="n"/>
      <x:c r="O45" s="1" t="n"/>
      <x:c r="P45" s="1" t="n"/>
      <x:c r="Q45" s="1" t="n"/>
      <x:c r="R45" s="1" t="n"/>
      <x:c r="S45" s="1" t="n"/>
      <x:c r="T45" s="1" t="n"/>
      <x:c r="U45" s="1" t="n"/>
      <x:c r="V45" s="1" t="n"/>
      <x:c r="W45" s="1" t="n"/>
      <x:c r="X45" s="1" t="n"/>
      <x:c r="Y45" s="1" t="n"/>
      <x:c r="Z45" s="1" t="n"/>
      <x:c r="AA45" s="1" t="n"/>
      <x:c r="AB45" s="1" t="n"/>
      <x:c r="AC45" s="1" t="n"/>
      <x:c r="AD45" s="1" t="n"/>
      <x:c r="AE45" s="1" t="n"/>
      <x:c r="AF45" s="1" t="n"/>
      <x:c r="AG45" s="1" t="n"/>
      <x:c r="AH45" s="1" t="n"/>
    </x:row>
    <x:row r="46">
      <x:c r="A46" s="1" t="n"/>
      <x:c r="B46" s="1" t="n"/>
      <x:c r="C46" s="1" t="n"/>
      <x:c r="D46" s="1" t="n"/>
      <x:c r="E46" s="1" t="n"/>
      <x:c r="F46" s="1" t="n"/>
      <x:c r="G46" s="1" t="n"/>
      <x:c r="H46" s="1" t="n"/>
      <x:c r="I46" s="1" t="n"/>
      <x:c r="J46" s="1" t="n"/>
      <x:c r="K46" s="1" t="n"/>
      <x:c r="L46" s="1" t="n"/>
      <x:c r="M46" s="1" t="n"/>
      <x:c r="N46" s="1" t="n"/>
      <x:c r="O46" s="1" t="n"/>
      <x:c r="P46" s="1" t="n"/>
      <x:c r="Q46" s="1" t="n"/>
      <x:c r="R46" s="1" t="n"/>
      <x:c r="S46" s="1" t="n"/>
      <x:c r="T46" s="1" t="n"/>
      <x:c r="U46" s="1" t="n"/>
      <x:c r="V46" s="1" t="n"/>
      <x:c r="W46" s="1" t="n"/>
      <x:c r="X46" s="1" t="n"/>
      <x:c r="Y46" s="1" t="n"/>
      <x:c r="Z46" s="1" t="n"/>
      <x:c r="AA46" s="1" t="n"/>
      <x:c r="AB46" s="1" t="n"/>
      <x:c r="AC46" s="1" t="n"/>
      <x:c r="AD46" s="1" t="n"/>
      <x:c r="AE46" s="1" t="n"/>
      <x:c r="AF46" s="1" t="n"/>
      <x:c r="AG46" s="1" t="n"/>
      <x:c r="AH46" s="1" t="n"/>
    </x:row>
    <x:row r="47">
      <x:c r="A47" s="1" t="n"/>
      <x:c r="B47" s="1" t="n"/>
      <x:c r="C47" s="1" t="n"/>
      <x:c r="D47" s="1" t="n"/>
      <x:c r="E47" s="1" t="n"/>
      <x:c r="F47" s="1" t="n"/>
      <x:c r="G47" s="1" t="n"/>
      <x:c r="H47" s="1" t="n"/>
      <x:c r="I47" s="1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  <x:c r="U47" s="1" t="n"/>
      <x:c r="V47" s="1" t="n"/>
      <x:c r="W47" s="1" t="n"/>
      <x:c r="X47" s="1" t="n"/>
      <x:c r="Y47" s="1" t="n"/>
      <x:c r="Z47" s="1" t="n"/>
      <x:c r="AA47" s="1" t="n"/>
      <x:c r="AB47" s="1" t="n"/>
      <x:c r="AC47" s="1" t="n"/>
      <x:c r="AD47" s="1" t="n"/>
      <x:c r="AE47" s="1" t="n"/>
      <x:c r="AF47" s="1" t="n"/>
      <x:c r="AG47" s="1" t="n"/>
      <x:c r="AH47" s="1" t="n"/>
    </x:row>
    <x:row r="48">
      <x:c r="A48" s="1" t="n"/>
      <x:c r="B48" s="1" t="n"/>
      <x:c r="C48" s="1" t="n"/>
      <x:c r="D48" s="1" t="n"/>
      <x:c r="E48" s="1" t="n"/>
      <x:c r="F48" s="1" t="n"/>
      <x:c r="G48" s="1" t="n"/>
      <x:c r="H48" s="1" t="n"/>
      <x:c r="I48" s="1" t="n"/>
      <x:c r="J48" s="1" t="n"/>
      <x:c r="K48" s="1" t="n"/>
      <x:c r="L48" s="1" t="n"/>
      <x:c r="M48" s="1" t="n"/>
      <x:c r="N48" s="1" t="n"/>
      <x:c r="O48" s="1" t="n"/>
      <x:c r="P48" s="1" t="n"/>
      <x:c r="Q48" s="1" t="n"/>
      <x:c r="R48" s="1" t="n"/>
      <x:c r="S48" s="1" t="n"/>
      <x:c r="T48" s="1" t="n"/>
      <x:c r="U48" s="1" t="n"/>
      <x:c r="V48" s="1" t="n"/>
      <x:c r="W48" s="1" t="n"/>
      <x:c r="X48" s="1" t="n"/>
      <x:c r="Y48" s="1" t="n"/>
      <x:c r="Z48" s="1" t="n"/>
      <x:c r="AA48" s="1" t="n"/>
      <x:c r="AB48" s="1" t="n"/>
      <x:c r="AC48" s="1" t="n"/>
      <x:c r="AD48" s="1" t="n"/>
      <x:c r="AE48" s="1" t="n"/>
      <x:c r="AF48" s="1" t="n"/>
      <x:c r="AG48" s="1" t="n"/>
      <x:c r="AH48" s="1" t="n"/>
    </x:row>
    <x:row r="49">
      <x:c r="A49" s="1" t="n"/>
      <x:c r="B49" s="1" t="n"/>
      <x:c r="C49" s="1" t="n"/>
      <x:c r="D49" s="1" t="n"/>
      <x:c r="E49" s="1" t="n"/>
      <x:c r="F49" s="1" t="n"/>
      <x:c r="G49" s="1" t="n"/>
      <x:c r="H49" s="1" t="n"/>
      <x:c r="I49" s="1" t="n"/>
      <x:c r="J49" s="1" t="n"/>
      <x:c r="K49" s="1" t="n"/>
      <x:c r="L49" s="1" t="n"/>
      <x:c r="M49" s="1" t="n"/>
      <x:c r="N49" s="1" t="n"/>
      <x:c r="O49" s="1" t="n"/>
      <x:c r="P49" s="1" t="n"/>
      <x:c r="Q49" s="1" t="n"/>
      <x:c r="R49" s="1" t="n"/>
      <x:c r="S49" s="1" t="n"/>
      <x:c r="T49" s="1" t="n"/>
      <x:c r="U49" s="1" t="n"/>
      <x:c r="V49" s="1" t="n"/>
      <x:c r="W49" s="1" t="n"/>
      <x:c r="X49" s="1" t="n"/>
      <x:c r="Y49" s="1" t="n"/>
      <x:c r="Z49" s="1" t="n"/>
      <x:c r="AA49" s="1" t="n"/>
      <x:c r="AB49" s="1" t="n"/>
      <x:c r="AC49" s="1" t="n"/>
      <x:c r="AD49" s="1" t="n"/>
      <x:c r="AE49" s="1" t="n"/>
      <x:c r="AF49" s="1" t="n"/>
      <x:c r="AG49" s="1" t="n"/>
      <x:c r="AH49" s="1" t="n"/>
    </x:row>
    <x:row r="50" s="97" customFormat="1" ht="24" customHeight="1">
      <x:c r="A50" s="107" t="inlineStr">
        <x:is>
          <x:t xml:space="preserve">F04 — FIVE TRUST BEHAVIORS (NOT A RANKING)</x:t>
        </x:is>
      </x:c>
      <x:c r="B50" s="159" t="n"/>
      <x:c r="C50" s="159" t="n"/>
      <x:c r="D50" s="159" t="n"/>
      <x:c r="E50" s="159" t="n"/>
      <x:c r="F50" s="159" t="n"/>
      <x:c r="G50" s="159" t="n"/>
      <x:c r="H50" s="159" t="n"/>
      <x:c r="I50" s="159" t="n"/>
      <x:c r="J50" s="159" t="n"/>
      <x:c r="K50" s="159" t="n"/>
      <x:c r="L50" s="159" t="n"/>
      <x:c r="M50" s="159" t="n"/>
      <x:c r="N50" s="159" t="n"/>
      <x:c r="O50" s="159" t="n"/>
      <x:c r="P50" s="159" t="n"/>
      <x:c r="Q50" s="159" t="n"/>
      <x:c r="R50" s="159" t="n"/>
      <x:c r="S50" s="159" t="n"/>
      <x:c r="T50" s="159" t="n"/>
      <x:c r="U50" s="159" t="n"/>
      <x:c r="V50" s="159" t="n"/>
      <x:c r="W50" s="159" t="n"/>
      <x:c r="X50" s="159" t="n"/>
      <x:c r="Y50" s="159" t="n"/>
      <x:c r="Z50" s="159" t="n"/>
      <x:c r="AA50" s="159" t="n"/>
      <x:c r="AB50" s="159" t="n"/>
      <x:c r="AC50" s="159" t="n"/>
      <x:c r="AD50" s="159" t="n"/>
      <x:c r="AE50" s="159" t="n"/>
      <x:c r="AF50" s="159" t="n"/>
      <x:c r="AG50" s="159" t="n"/>
      <x:c r="AH50" s="159" t="n"/>
    </x:row>
    <x:row r="51">
      <x:c r="A51" s="1" t="n"/>
      <x:c r="B51" s="1" t="n"/>
      <x:c r="C51" s="1" t="n"/>
      <x:c r="D51" s="1" t="n"/>
      <x:c r="E51" s="1" t="n"/>
      <x:c r="F51" s="1" t="n"/>
      <x:c r="G51" s="1" t="n"/>
      <x:c r="H51" s="1" t="n"/>
      <x:c r="I51" s="1" t="n"/>
      <x:c r="J51" s="1" t="n"/>
      <x:c r="K51" s="1" t="n"/>
      <x:c r="L51" s="1" t="n"/>
      <x:c r="M51" s="1" t="n"/>
      <x:c r="N51" s="1" t="n"/>
      <x:c r="O51" s="1" t="n"/>
      <x:c r="P51" s="1" t="n"/>
      <x:c r="Q51" s="1" t="n"/>
      <x:c r="R51" s="1" t="n"/>
      <x:c r="S51" s="1" t="n"/>
      <x:c r="T51" s="1" t="n"/>
      <x:c r="U51" s="1" t="n"/>
      <x:c r="V51" s="1" t="n"/>
      <x:c r="W51" s="1" t="n"/>
      <x:c r="X51" s="1" t="n"/>
      <x:c r="Y51" s="1" t="n"/>
      <x:c r="Z51" s="1" t="n"/>
      <x:c r="AA51" s="1" t="n"/>
      <x:c r="AB51" s="1" t="n"/>
      <x:c r="AC51" s="1" t="n"/>
      <x:c r="AD51" s="1" t="n"/>
      <x:c r="AE51" s="1" t="n"/>
      <x:c r="AF51" s="1" t="n"/>
      <x:c r="AG51" s="1" t="n"/>
      <x:c r="AH51" s="1" t="n"/>
    </x:row>
    <x:row r="52">
      <x:c r="A52" s="147" t="inlineStr">
        <x:is>
          <x:t xml:space="preserve">₸1  STABLE</x:t>
        </x:is>
      </x:c>
      <x:c r="F52" s="1" t="n"/>
      <x:c r="G52" s="128" t="inlineStr">
        <x:is>
          <x:t xml:space="preserve">₸2  VARIABLE</x:t>
        </x:is>
      </x:c>
      <x:c r="L52" s="1" t="n"/>
      <x:c r="M52" s="129" t="inlineStr">
        <x:is>
          <x:t xml:space="preserve">₸3  WARNING</x:t>
        </x:is>
      </x:c>
      <x:c r="R52" s="1" t="n"/>
      <x:c r="S52" s="131" t="inlineStr">
        <x:is>
          <x:t xml:space="preserve">₸4  CONDITIONAL</x:t>
        </x:is>
      </x:c>
      <x:c r="X52" s="1" t="n"/>
      <x:c r="Y52" s="142" t="inlineStr">
        <x:is>
          <x:t xml:space="preserve">₸5  EXPERIMENTAL</x:t>
        </x:is>
      </x:c>
      <x:c r="AD52" s="1" t="n"/>
      <x:c r="AE52" s="1" t="n"/>
      <x:c r="AF52" s="1" t="n"/>
      <x:c r="AG52" s="1" t="n"/>
      <x:c r="AH52" s="1" t="n"/>
    </x:row>
    <x:row r="53">
      <x:c r="A53" s="127" t="inlineStr">
        <x:is>
          <x:t xml:space="preserve">Ordinary trusted semantics within declared scope.</x:t>
        </x:is>
      </x:c>
      <x:c r="F53" s="1" t="n"/>
      <x:c r="G53" s="127" t="inlineStr">
        <x:is>
          <x:t xml:space="preserve">Known variables, confounders, or dependencies remain.</x:t>
        </x:is>
      </x:c>
      <x:c r="L53" s="1" t="n"/>
      <x:c r="M53" s="127" t="inlineStr">
        <x:is>
          <x:t xml:space="preserve">Same semantic interpretation; trust behavior changes by known algorithm or data-link.</x:t>
        </x:is>
      </x:c>
      <x:c r="R53" s="1" t="n"/>
      <x:c r="S53" s="127" t="inlineStr">
        <x:is>
          <x:t xml:space="preserve">Declared condition selects which interpretation applies to shared payload.</x:t>
        </x:is>
      </x:c>
      <x:c r="X53" s="1" t="n"/>
      <x:c r="Y53" s="127" t="inlineStr">
        <x:is>
          <x:t xml:space="preserve">Semantic structure/decomposition itself is under investigation.</x:t>
        </x:is>
      </x:c>
      <x:c r="AD53" s="1" t="n"/>
      <x:c r="AE53" s="1" t="n"/>
      <x:c r="AF53" s="1" t="n"/>
      <x:c r="AG53" s="1" t="n"/>
      <x:c r="AH53" s="1" t="n"/>
    </x:row>
    <x:row r="54">
      <x:c r="F54" s="1" t="n"/>
      <x:c r="L54" s="1" t="n"/>
      <x:c r="R54" s="1" t="n"/>
      <x:c r="X54" s="1" t="n"/>
      <x:c r="AD54" s="1" t="n"/>
      <x:c r="AE54" s="1" t="n"/>
      <x:c r="AF54" s="1" t="n"/>
      <x:c r="AG54" s="1" t="n"/>
      <x:c r="AH54" s="1" t="n"/>
    </x:row>
    <x:row r="55">
      <x:c r="F55" s="1" t="n"/>
      <x:c r="L55" s="1" t="n"/>
      <x:c r="R55" s="1" t="n"/>
      <x:c r="X55" s="1" t="n"/>
      <x:c r="AD55" s="1" t="n"/>
      <x:c r="AE55" s="1" t="n"/>
      <x:c r="AF55" s="1" t="n"/>
      <x:c r="AG55" s="1" t="n"/>
      <x:c r="AH55" s="1" t="n"/>
    </x:row>
    <x:row r="56">
      <x:c r="A56" s="1" t="n"/>
      <x:c r="B56" s="1" t="n"/>
      <x:c r="C56" s="1" t="n"/>
      <x:c r="D56" s="1" t="n"/>
      <x:c r="E56" s="1" t="n"/>
      <x:c r="F56" s="1" t="n"/>
      <x:c r="G56" s="1" t="n"/>
      <x:c r="H56" s="1" t="n"/>
      <x:c r="I56" s="1" t="n"/>
      <x:c r="J56" s="1" t="n"/>
      <x:c r="K56" s="1" t="n"/>
      <x:c r="L56" s="1" t="n"/>
      <x:c r="M56" s="1" t="n"/>
      <x:c r="N56" s="1" t="n"/>
      <x:c r="O56" s="1" t="n"/>
      <x:c r="P56" s="1" t="n"/>
      <x:c r="Q56" s="1" t="n"/>
      <x:c r="R56" s="1" t="n"/>
      <x:c r="S56" s="1" t="n"/>
      <x:c r="T56" s="1" t="n"/>
      <x:c r="U56" s="1" t="n"/>
      <x:c r="V56" s="1" t="n"/>
      <x:c r="W56" s="1" t="n"/>
      <x:c r="X56" s="1" t="n"/>
      <x:c r="Y56" s="1" t="n"/>
      <x:c r="Z56" s="1" t="n"/>
      <x:c r="AA56" s="1" t="n"/>
      <x:c r="AB56" s="1" t="n"/>
      <x:c r="AC56" s="1" t="n"/>
      <x:c r="AD56" s="1" t="n"/>
      <x:c r="AE56" s="1" t="n"/>
      <x:c r="AF56" s="1" t="n"/>
      <x:c r="AG56" s="1" t="n"/>
      <x:c r="AH56" s="1" t="n"/>
    </x:row>
    <x:row r="57">
      <x:c r="A57" s="1" t="n"/>
      <x:c r="B57" s="1" t="n"/>
      <x:c r="C57" s="1" t="n"/>
      <x:c r="D57" s="1" t="n"/>
      <x:c r="E57" s="1" t="n"/>
      <x:c r="F57" s="1" t="n"/>
      <x:c r="G57" s="1" t="n"/>
      <x:c r="H57" s="1" t="n"/>
      <x:c r="I57" s="1" t="n"/>
      <x:c r="J57" s="1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  <x:c r="U57" s="1" t="n"/>
      <x:c r="V57" s="1" t="n"/>
      <x:c r="W57" s="1" t="n"/>
      <x:c r="X57" s="1" t="n"/>
      <x:c r="Y57" s="1" t="n"/>
      <x:c r="Z57" s="1" t="n"/>
      <x:c r="AA57" s="1" t="n"/>
      <x:c r="AB57" s="1" t="n"/>
      <x:c r="AC57" s="1" t="n"/>
      <x:c r="AD57" s="1" t="n"/>
      <x:c r="AE57" s="1" t="n"/>
      <x:c r="AF57" s="1" t="n"/>
      <x:c r="AG57" s="1" t="n"/>
      <x:c r="AH57" s="1" t="n"/>
    </x:row>
    <x:row r="58" s="97" customFormat="1" ht="28" customHeight="1">
      <x:c r="A58" s="124" t="inlineStr">
        <x:is>
          <x:t xml:space="preserve">Trust categories describe different epistemic behaviors. They do not form a better→worse gradient.</x:t>
        </x:is>
      </x:c>
    </x:row>
    <x:row r="59">
      <x:c r="A59" s="1" t="n"/>
      <x:c r="B59" s="1" t="n"/>
      <x:c r="C59" s="1" t="n"/>
      <x:c r="D59" s="1" t="n"/>
      <x:c r="E59" s="1" t="n"/>
      <x:c r="F59" s="1" t="n"/>
      <x:c r="G59" s="1" t="n"/>
      <x:c r="H59" s="1" t="n"/>
      <x:c r="I59" s="1" t="n"/>
      <x:c r="J59" s="1" t="n"/>
      <x:c r="K59" s="1" t="n"/>
      <x:c r="L59" s="1" t="n"/>
      <x:c r="M59" s="1" t="n"/>
      <x:c r="N59" s="1" t="n"/>
      <x:c r="O59" s="1" t="n"/>
      <x:c r="P59" s="1" t="n"/>
      <x:c r="Q59" s="1" t="n"/>
      <x:c r="R59" s="1" t="n"/>
      <x:c r="S59" s="1" t="n"/>
      <x:c r="T59" s="1" t="n"/>
      <x:c r="U59" s="1" t="n"/>
      <x:c r="V59" s="1" t="n"/>
      <x:c r="W59" s="1" t="n"/>
      <x:c r="X59" s="1" t="n"/>
      <x:c r="Y59" s="1" t="n"/>
      <x:c r="Z59" s="1" t="n"/>
      <x:c r="AA59" s="1" t="n"/>
      <x:c r="AB59" s="1" t="n"/>
      <x:c r="AC59" s="1" t="n"/>
      <x:c r="AD59" s="1" t="n"/>
      <x:c r="AE59" s="1" t="n"/>
      <x:c r="AF59" s="1" t="n"/>
      <x:c r="AG59" s="1" t="n"/>
      <x:c r="AH59" s="1" t="n"/>
    </x:row>
    <x:row r="60">
      <x:c r="A60" s="1" t="n"/>
      <x:c r="B60" s="1" t="n"/>
      <x:c r="C60" s="1" t="n"/>
      <x:c r="D60" s="1" t="n"/>
      <x:c r="E60" s="1" t="n"/>
      <x:c r="F60" s="1" t="n"/>
      <x:c r="G60" s="1" t="n"/>
      <x:c r="H60" s="1" t="n"/>
      <x:c r="I60" s="1" t="n"/>
      <x:c r="J60" s="1" t="n"/>
      <x:c r="K60" s="1" t="n"/>
      <x:c r="L60" s="1" t="n"/>
      <x:c r="M60" s="1" t="n"/>
      <x:c r="N60" s="1" t="n"/>
      <x:c r="O60" s="1" t="n"/>
      <x:c r="P60" s="1" t="n"/>
      <x:c r="Q60" s="1" t="n"/>
      <x:c r="R60" s="1" t="n"/>
      <x:c r="S60" s="1" t="n"/>
      <x:c r="T60" s="1" t="n"/>
      <x:c r="U60" s="1" t="n"/>
      <x:c r="V60" s="1" t="n"/>
      <x:c r="W60" s="1" t="n"/>
      <x:c r="X60" s="1" t="n"/>
      <x:c r="Y60" s="1" t="n"/>
      <x:c r="Z60" s="1" t="n"/>
      <x:c r="AA60" s="1" t="n"/>
      <x:c r="AB60" s="1" t="n"/>
      <x:c r="AC60" s="1" t="n"/>
      <x:c r="AD60" s="1" t="n"/>
      <x:c r="AE60" s="1" t="n"/>
      <x:c r="AF60" s="1" t="n"/>
      <x:c r="AG60" s="1" t="n"/>
      <x:c r="AH60" s="1" t="n"/>
    </x:row>
    <x:row r="61">
      <x:c r="A61" s="1" t="n"/>
      <x:c r="B61" s="1" t="n"/>
      <x:c r="C61" s="1" t="n"/>
      <x:c r="D61" s="1" t="n"/>
      <x:c r="E61" s="1" t="n"/>
      <x:c r="F61" s="1" t="n"/>
      <x:c r="G61" s="1" t="n"/>
      <x:c r="H61" s="1" t="n"/>
      <x:c r="I61" s="1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  <x:c r="U61" s="1" t="n"/>
      <x:c r="V61" s="1" t="n"/>
      <x:c r="W61" s="1" t="n"/>
      <x:c r="X61" s="1" t="n"/>
      <x:c r="Y61" s="1" t="n"/>
      <x:c r="Z61" s="1" t="n"/>
      <x:c r="AA61" s="1" t="n"/>
      <x:c r="AB61" s="1" t="n"/>
      <x:c r="AC61" s="1" t="n"/>
      <x:c r="AD61" s="1" t="n"/>
      <x:c r="AE61" s="1" t="n"/>
      <x:c r="AF61" s="1" t="n"/>
      <x:c r="AG61" s="1" t="n"/>
      <x:c r="AH61" s="1" t="n"/>
    </x:row>
    <x:row r="62">
      <x:c r="A62" s="1" t="n"/>
      <x:c r="B62" s="1" t="n"/>
      <x:c r="C62" s="1" t="n"/>
      <x:c r="D62" s="1" t="n"/>
      <x:c r="E62" s="1" t="n"/>
      <x:c r="F62" s="1" t="n"/>
      <x:c r="G62" s="1" t="n"/>
      <x:c r="H62" s="1" t="n"/>
      <x:c r="I62" s="1" t="n"/>
      <x:c r="J62" s="1" t="n"/>
      <x:c r="K62" s="1" t="n"/>
      <x:c r="L62" s="1" t="n"/>
      <x:c r="M62" s="1" t="n"/>
      <x:c r="N62" s="1" t="n"/>
      <x:c r="O62" s="1" t="n"/>
      <x:c r="P62" s="1" t="n"/>
      <x:c r="Q62" s="1" t="n"/>
      <x:c r="R62" s="1" t="n"/>
      <x:c r="S62" s="1" t="n"/>
      <x:c r="T62" s="1" t="n"/>
      <x:c r="U62" s="1" t="n"/>
      <x:c r="V62" s="1" t="n"/>
      <x:c r="W62" s="1" t="n"/>
      <x:c r="X62" s="1" t="n"/>
      <x:c r="Y62" s="1" t="n"/>
      <x:c r="Z62" s="1" t="n"/>
      <x:c r="AA62" s="1" t="n"/>
      <x:c r="AB62" s="1" t="n"/>
      <x:c r="AC62" s="1" t="n"/>
      <x:c r="AD62" s="1" t="n"/>
      <x:c r="AE62" s="1" t="n"/>
      <x:c r="AF62" s="1" t="n"/>
      <x:c r="AG62" s="1" t="n"/>
      <x:c r="AH62" s="1" t="n"/>
    </x:row>
    <x:row r="63" s="97" customFormat="1" ht="24" customHeight="1">
      <x:c r="A63" s="115" t="inlineStr">
        <x:is>
          <x:t xml:space="preserve">F05 — YELLOW AND PURPLE: TWO DIFFERENT KINDS OF KNOWN WEIRD</x:t>
        </x:is>
      </x:c>
      <x:c r="B63" s="158" t="n"/>
      <x:c r="C63" s="158" t="n"/>
      <x:c r="D63" s="158" t="n"/>
      <x:c r="E63" s="158" t="n"/>
      <x:c r="F63" s="158" t="n"/>
      <x:c r="G63" s="158" t="n"/>
      <x:c r="H63" s="158" t="n"/>
      <x:c r="I63" s="158" t="n"/>
      <x:c r="J63" s="158" t="n"/>
      <x:c r="K63" s="158" t="n"/>
      <x:c r="L63" s="158" t="n"/>
      <x:c r="M63" s="158" t="n"/>
      <x:c r="N63" s="158" t="n"/>
      <x:c r="O63" s="158" t="n"/>
      <x:c r="P63" s="158" t="n"/>
      <x:c r="Q63" s="158" t="n"/>
      <x:c r="R63" s="158" t="n"/>
      <x:c r="S63" s="158" t="n"/>
      <x:c r="T63" s="158" t="n"/>
      <x:c r="U63" s="158" t="n"/>
      <x:c r="V63" s="158" t="n"/>
      <x:c r="W63" s="158" t="n"/>
      <x:c r="X63" s="158" t="n"/>
      <x:c r="Y63" s="158" t="n"/>
      <x:c r="Z63" s="158" t="n"/>
      <x:c r="AA63" s="158" t="n"/>
      <x:c r="AB63" s="158" t="n"/>
      <x:c r="AC63" s="158" t="n"/>
      <x:c r="AD63" s="158" t="n"/>
      <x:c r="AE63" s="158" t="n"/>
      <x:c r="AF63" s="158" t="n"/>
      <x:c r="AG63" s="158" t="n"/>
      <x:c r="AH63" s="158" t="n"/>
    </x:row>
    <x:row r="64">
      <x:c r="A64" s="1" t="n"/>
      <x:c r="B64" s="1" t="n"/>
      <x:c r="C64" s="1" t="n"/>
      <x:c r="D64" s="1" t="n"/>
      <x:c r="E64" s="1" t="n"/>
      <x:c r="F64" s="1" t="n"/>
      <x:c r="G64" s="1" t="n"/>
      <x:c r="H64" s="1" t="n"/>
      <x:c r="I64" s="1" t="n"/>
      <x:c r="J64" s="1" t="n"/>
      <x:c r="K64" s="1" t="n"/>
      <x:c r="L64" s="1" t="n"/>
      <x:c r="M64" s="1" t="n"/>
      <x:c r="N64" s="1" t="n"/>
      <x:c r="O64" s="1" t="n"/>
      <x:c r="P64" s="1" t="n"/>
      <x:c r="Q64" s="1" t="n"/>
      <x:c r="R64" s="1" t="n"/>
      <x:c r="S64" s="1" t="n"/>
      <x:c r="T64" s="1" t="n"/>
      <x:c r="U64" s="1" t="n"/>
      <x:c r="V64" s="1" t="n"/>
      <x:c r="W64" s="1" t="n"/>
      <x:c r="X64" s="1" t="n"/>
      <x:c r="Y64" s="1" t="n"/>
      <x:c r="Z64" s="1" t="n"/>
      <x:c r="AA64" s="1" t="n"/>
      <x:c r="AB64" s="1" t="n"/>
      <x:c r="AC64" s="1" t="n"/>
      <x:c r="AD64" s="1" t="n"/>
      <x:c r="AE64" s="1" t="n"/>
      <x:c r="AF64" s="1" t="n"/>
      <x:c r="AG64" s="1" t="n"/>
      <x:c r="AH64" s="1" t="n"/>
    </x:row>
    <x:row r="65">
      <x:c r="A65" s="129" t="inlineStr">
        <x:is>
          <x:t xml:space="preserve">🟨 WARNING — SAME INTERPRETATION, ALGORITHMIC TRUST</x:t>
        </x:is>
      </x:c>
      <x:c r="I65" s="1" t="n"/>
      <x:c r="J65" s="1" t="n"/>
      <x:c r="K65" s="1" t="n"/>
      <x:c r="L65" s="1" t="n"/>
      <x:c r="M65" s="1" t="n"/>
      <x:c r="N65" s="1" t="n"/>
      <x:c r="O65" s="1" t="n"/>
      <x:c r="P65" s="1" t="n"/>
      <x:c r="Q65" s="131" t="inlineStr">
        <x:is>
          <x:t xml:space="preserve">🟪 CONDITIONAL — CONDITION SELECTS INTERPRETATION</x:t>
        </x:is>
      </x:c>
      <x:c r="Y65" s="1" t="n"/>
      <x:c r="Z65" s="1" t="n"/>
      <x:c r="AA65" s="1" t="n"/>
      <x:c r="AB65" s="1" t="n"/>
      <x:c r="AC65" s="1" t="n"/>
      <x:c r="AD65" s="1" t="n"/>
      <x:c r="AE65" s="1" t="n"/>
      <x:c r="AF65" s="1" t="n"/>
      <x:c r="AG65" s="1" t="n"/>
      <x:c r="AH65" s="1" t="n"/>
    </x:row>
    <x:row r="66">
      <x:c r="A66" s="68" t="inlineStr">
        <x:is>
          <x:t xml:space="preserve">x</x:t>
        </x:is>
      </x:c>
      <x:c r="B66" s="68" t="inlineStr">
        <x:is>
          <x:t xml:space="preserve">Resolved Trust</x:t>
        </x:is>
      </x:c>
      <x:c r="C66" s="68" t="inlineStr">
        <x:is>
          <x:t xml:space="preserve">Illustrative rule</x:t>
        </x:is>
      </x:c>
      <x:c r="D66" s="68" t="inlineStr">
        <x:is>
          <x:t xml:space="preserve">Threshold</x:t>
        </x:is>
      </x:c>
      <x:c r="E66" s="69" t="n">
        <x:v>15267</x:v>
      </x:c>
      <x:c r="F66" s="1" t="n"/>
      <x:c r="G66" s="1" t="n"/>
      <x:c r="H66" s="1" t="n"/>
      <x:c r="I66" s="1" t="n"/>
      <x:c r="J66" s="1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  <x:c r="U66" s="1" t="n"/>
      <x:c r="V66" s="1" t="n"/>
      <x:c r="W66" s="1" t="n"/>
      <x:c r="X66" s="1" t="n"/>
      <x:c r="Y66" s="1" t="n"/>
      <x:c r="Z66" s="1" t="n"/>
      <x:c r="AA66" s="1" t="n"/>
      <x:c r="AB66" s="1" t="n"/>
      <x:c r="AC66" s="1" t="n"/>
      <x:c r="AD66" s="1" t="n"/>
      <x:c r="AE66" s="1" t="n"/>
      <x:c r="AF66" s="1" t="n"/>
      <x:c r="AG66" s="1" t="n"/>
      <x:c r="AH66" s="1" t="n"/>
    </x:row>
    <x:row r="67">
      <x:c r="A67" s="109" t="n">
        <x:v>0</x:v>
      </x:c>
      <x:c r="B67" s="70" t="n">
        <x:f>IF(A67&lt;=$E$66,1,MAX(0,1-(A67-$E$66)/$E$67))</x:f>
        <x:v>1</x:v>
      </x:c>
      <x:c r="C67" s="109" t="inlineStr">
        <x:is>
          <x:t xml:space="preserve">T(x)=1 through threshold; then linear demo dropoff</x:t>
        </x:is>
      </x:c>
      <x:c r="D67" s="68" t="inlineStr">
        <x:is>
          <x:t xml:space="preserve">Dropoff Span</x:t>
        </x:is>
      </x:c>
      <x:c r="E67" s="69" t="n">
        <x:v>20000</x:v>
      </x:c>
      <x:c r="F67" s="1" t="n"/>
      <x:c r="G67" s="1" t="n"/>
      <x:c r="H67" s="1" t="n"/>
      <x:c r="I67" s="1" t="n"/>
      <x:c r="J67" s="1" t="n"/>
      <x:c r="K67" s="1" t="n"/>
      <x:c r="L67" s="1" t="n"/>
      <x:c r="M67" s="1" t="n"/>
      <x:c r="N67" s="1" t="n"/>
      <x:c r="O67" s="1" t="n"/>
      <x:c r="P67" s="1" t="n"/>
      <x:c r="Q67" s="71" t="inlineStr">
        <x:is>
          <x:t xml:space="preserve">Condition</x:t>
        </x:is>
      </x:c>
      <x:c r="R67" s="72" t="inlineStr">
        <x:is>
          <x:t xml:space="preserve">A</x:t>
        </x:is>
      </x:c>
      <x:c r="S67" s="1" t="n"/>
      <x:c r="T67" s="1" t="n"/>
      <x:c r="U67" s="1" t="n"/>
      <x:c r="V67" s="1" t="n"/>
      <x:c r="W67" s="1" t="n"/>
      <x:c r="X67" s="1" t="n"/>
      <x:c r="Y67" s="1" t="n"/>
      <x:c r="Z67" s="1" t="n"/>
      <x:c r="AA67" s="1" t="n"/>
      <x:c r="AB67" s="1" t="n"/>
      <x:c r="AC67" s="1" t="n"/>
      <x:c r="AD67" s="1" t="n"/>
      <x:c r="AE67" s="1" t="n"/>
      <x:c r="AF67" s="1" t="n"/>
      <x:c r="AG67" s="1" t="n"/>
      <x:c r="AH67" s="1" t="n"/>
    </x:row>
    <x:row r="68">
      <x:c r="A68" s="109" t="n">
        <x:v>5000</x:v>
      </x:c>
      <x:c r="B68" s="70" t="n">
        <x:f>IF(A68&lt;=$E$66,1,MAX(0,1-(A68-$E$66)/$E$67))</x:f>
        <x:v>1</x:v>
      </x:c>
      <x:c r="C68" s="109" t="inlineStr">
        <x:is>
          <x:t xml:space="preserve">T(x)=1 through threshold; then linear demo dropoff</x:t>
        </x:is>
      </x:c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  <x:c r="M68" s="1" t="n"/>
      <x:c r="N68" s="1" t="n"/>
      <x:c r="O68" s="1" t="n"/>
      <x:c r="P68" s="1" t="n"/>
      <x:c r="Q68" s="71" t="inlineStr">
        <x:is>
          <x:t xml:space="preserve">Shared Scalar</x:t>
        </x:is>
      </x:c>
      <x:c r="R68" s="72" t="n">
        <x:v>10</x:v>
      </x:c>
      <x:c r="S68" s="1" t="n"/>
      <x:c r="T68" s="1" t="n"/>
      <x:c r="U68" s="1" t="n"/>
      <x:c r="V68" s="1" t="n"/>
      <x:c r="W68" s="1" t="n"/>
      <x:c r="X68" s="1" t="n"/>
      <x:c r="Y68" s="1" t="n"/>
      <x:c r="Z68" s="1" t="n"/>
      <x:c r="AA68" s="1" t="n"/>
      <x:c r="AB68" s="1" t="n"/>
      <x:c r="AC68" s="1" t="n"/>
      <x:c r="AD68" s="1" t="n"/>
      <x:c r="AE68" s="1" t="n"/>
      <x:c r="AF68" s="1" t="n"/>
      <x:c r="AG68" s="1" t="n"/>
      <x:c r="AH68" s="1" t="n"/>
    </x:row>
    <x:row r="69">
      <x:c r="A69" s="109" t="n">
        <x:v>10000</x:v>
      </x:c>
      <x:c r="B69" s="70" t="n">
        <x:f>IF(A69&lt;=$E$66,1,MAX(0,1-(A69-$E$66)/$E$67))</x:f>
        <x:v>1</x:v>
      </x:c>
      <x:c r="C69" s="109" t="inlineStr">
        <x:is>
          <x:t xml:space="preserve">T(x)=1 through threshold; then linear demo dropoff</x:t>
        </x:is>
      </x:c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  <x:c r="M69" s="1" t="n"/>
      <x:c r="N69" s="1" t="n"/>
      <x:c r="O69" s="1" t="n"/>
      <x:c r="P69" s="1" t="n"/>
      <x:c r="Q69" s="71" t="inlineStr">
        <x:is>
          <x:t xml:space="preserve">Resolved Value</x:t>
        </x:is>
      </x:c>
      <x:c r="R69" s="13" t="n">
        <x:f>IF(R67="A",R68*S71,IF(R67="B",R68*S72,IF(R67="C",R68*S73,"")))</x:f>
        <x:v>10</x:v>
      </x:c>
      <x:c r="S69" s="1" t="n"/>
      <x:c r="T69" s="1" t="n"/>
      <x:c r="U69" s="1" t="n"/>
      <x:c r="V69" s="1" t="n"/>
      <x:c r="W69" s="1" t="n"/>
      <x:c r="X69" s="1" t="n"/>
      <x:c r="Y69" s="1" t="n"/>
      <x:c r="Z69" s="1" t="n"/>
      <x:c r="AA69" s="1" t="n"/>
      <x:c r="AB69" s="1" t="n"/>
      <x:c r="AC69" s="1" t="n"/>
      <x:c r="AD69" s="1" t="n"/>
      <x:c r="AE69" s="1" t="n"/>
      <x:c r="AF69" s="1" t="n"/>
      <x:c r="AG69" s="1" t="n"/>
      <x:c r="AH69" s="1" t="n"/>
    </x:row>
    <x:row r="70">
      <x:c r="A70" s="109" t="n">
        <x:v>15267</x:v>
      </x:c>
      <x:c r="B70" s="70" t="n">
        <x:f>IF(A70&lt;=$E$66,1,MAX(0,1-(A70-$E$66)/$E$67))</x:f>
        <x:v>1</x:v>
      </x:c>
      <x:c r="C70" s="109" t="inlineStr">
        <x:is>
          <x:t xml:space="preserve">T(x)=1 through threshold; then linear demo dropoff</x:t>
        </x:is>
      </x:c>
      <x:c r="D70" s="1" t="n"/>
      <x:c r="E70" s="1" t="n"/>
      <x:c r="F70" s="1" t="n"/>
      <x:c r="G70" s="1" t="n"/>
      <x:c r="H70" s="1" t="n"/>
      <x:c r="I70" s="1" t="n"/>
      <x:c r="J70" s="1" t="n"/>
      <x:c r="K70" s="1" t="n"/>
      <x:c r="L70" s="1" t="n"/>
      <x:c r="M70" s="1" t="n"/>
      <x:c r="N70" s="1" t="n"/>
      <x:c r="O70" s="1" t="n"/>
      <x:c r="P70" s="1" t="n"/>
      <x:c r="Q70" s="1" t="n"/>
      <x:c r="R70" s="1" t="n"/>
      <x:c r="S70" s="71" t="inlineStr">
        <x:is>
          <x:t xml:space="preserve">Scale</x:t>
        </x:is>
      </x:c>
      <x:c r="T70" s="1" t="n"/>
      <x:c r="U70" s="1" t="n"/>
      <x:c r="V70" s="1" t="n"/>
      <x:c r="W70" s="1" t="n"/>
      <x:c r="X70" s="1" t="n"/>
      <x:c r="Y70" s="1" t="n"/>
      <x:c r="Z70" s="1" t="n"/>
      <x:c r="AA70" s="1" t="n"/>
      <x:c r="AB70" s="1" t="n"/>
      <x:c r="AC70" s="1" t="n"/>
      <x:c r="AD70" s="1" t="n"/>
      <x:c r="AE70" s="1" t="n"/>
      <x:c r="AF70" s="1" t="n"/>
      <x:c r="AG70" s="1" t="n"/>
      <x:c r="AH70" s="1" t="n"/>
    </x:row>
    <x:row r="71">
      <x:c r="A71" s="109" t="n">
        <x:v>17000</x:v>
      </x:c>
      <x:c r="B71" s="70" t="n">
        <x:f>IF(A71&lt;=$E$66,1,MAX(0,1-(A71-$E$66)/$E$67))</x:f>
        <x:v>0.91335</x:v>
      </x:c>
      <x:c r="C71" s="109" t="inlineStr">
        <x:is>
          <x:t xml:space="preserve">T(x)=1 through threshold; then linear demo dropoff</x:t>
        </x:is>
      </x:c>
      <x:c r="D71" s="1" t="n"/>
      <x:c r="E71" s="1" t="n"/>
      <x:c r="F71" s="1" t="n"/>
      <x:c r="G71" s="1" t="n"/>
      <x:c r="H71" s="1" t="n"/>
      <x:c r="I71" s="1" t="n"/>
      <x:c r="J71" s="1" t="n"/>
      <x:c r="K71" s="1" t="n"/>
      <x:c r="L71" s="1" t="n"/>
      <x:c r="M71" s="1" t="n"/>
      <x:c r="N71" s="1" t="n"/>
      <x:c r="O71" s="1" t="n"/>
      <x:c r="P71" s="1" t="n"/>
      <x:c r="Q71" s="71" t="inlineStr">
        <x:is>
          <x:t xml:space="preserve">A</x:t>
        </x:is>
      </x:c>
      <x:c r="R71" s="109" t="inlineStr">
        <x:is>
          <x:t xml:space="preserve">fA(x)=1×x</x:t>
        </x:is>
      </x:c>
      <x:c r="S71" s="71" t="inlineStr">
        <x:is>
          <x:t xml:space="preserve">1</x:t>
        </x:is>
      </x:c>
      <x:c r="T71" s="1" t="n"/>
      <x:c r="U71" s="1" t="n"/>
      <x:c r="V71" s="1" t="n"/>
      <x:c r="W71" s="1" t="n"/>
      <x:c r="X71" s="1" t="n"/>
      <x:c r="Y71" s="1" t="n"/>
      <x:c r="Z71" s="1" t="n"/>
      <x:c r="AA71" s="1" t="n"/>
      <x:c r="AB71" s="1" t="n"/>
      <x:c r="AC71" s="1" t="n"/>
      <x:c r="AD71" s="1" t="n"/>
      <x:c r="AE71" s="1" t="n"/>
      <x:c r="AF71" s="1" t="n"/>
      <x:c r="AG71" s="1" t="n"/>
      <x:c r="AH71" s="1" t="n"/>
    </x:row>
    <x:row r="72">
      <x:c r="A72" s="109" t="n">
        <x:v>20000</x:v>
      </x:c>
      <x:c r="B72" s="70" t="n">
        <x:f>IF(A72&lt;=$E$66,1,MAX(0,1-(A72-$E$66)/$E$67))</x:f>
        <x:v>0.76335</x:v>
      </x:c>
      <x:c r="C72" s="109" t="inlineStr">
        <x:is>
          <x:t xml:space="preserve">T(x)=1 through threshold; then linear demo dropoff</x:t>
        </x:is>
      </x:c>
      <x:c r="D72" s="1" t="n"/>
      <x:c r="E72" s="1" t="n"/>
      <x:c r="F72" s="1" t="n"/>
      <x:c r="G72" s="1" t="n"/>
      <x:c r="H72" s="1" t="n"/>
      <x:c r="I72" s="1" t="n"/>
      <x:c r="J72" s="1" t="n"/>
      <x:c r="K72" s="1" t="n"/>
      <x:c r="L72" s="1" t="n"/>
      <x:c r="M72" s="1" t="n"/>
      <x:c r="N72" s="1" t="n"/>
      <x:c r="O72" s="1" t="n"/>
      <x:c r="P72" s="1" t="n"/>
      <x:c r="Q72" s="71" t="inlineStr">
        <x:is>
          <x:t xml:space="preserve">B</x:t>
        </x:is>
      </x:c>
      <x:c r="R72" s="109" t="inlineStr">
        <x:is>
          <x:t xml:space="preserve">fB(x)=2×x</x:t>
        </x:is>
      </x:c>
      <x:c r="S72" s="71" t="inlineStr">
        <x:is>
          <x:t xml:space="preserve">2</x:t>
        </x:is>
      </x:c>
      <x:c r="T72" s="1" t="n"/>
      <x:c r="U72" s="1" t="n"/>
      <x:c r="V72" s="1" t="n"/>
      <x:c r="W72" s="1" t="n"/>
      <x:c r="X72" s="1" t="n"/>
      <x:c r="Y72" s="1" t="n"/>
      <x:c r="Z72" s="1" t="n"/>
      <x:c r="AA72" s="1" t="n"/>
      <x:c r="AB72" s="1" t="n"/>
      <x:c r="AC72" s="1" t="n"/>
      <x:c r="AD72" s="1" t="n"/>
      <x:c r="AE72" s="1" t="n"/>
      <x:c r="AF72" s="1" t="n"/>
      <x:c r="AG72" s="1" t="n"/>
      <x:c r="AH72" s="1" t="n"/>
    </x:row>
    <x:row r="73">
      <x:c r="A73" s="109" t="n">
        <x:v>25000</x:v>
      </x:c>
      <x:c r="B73" s="70" t="n">
        <x:f>IF(A73&lt;=$E$66,1,MAX(0,1-(A73-$E$66)/$E$67))</x:f>
        <x:v>0.51335</x:v>
      </x:c>
      <x:c r="C73" s="109" t="inlineStr">
        <x:is>
          <x:t xml:space="preserve">T(x)=1 through threshold; then linear demo dropoff</x:t>
        </x:is>
      </x:c>
      <x:c r="D73" s="1" t="n"/>
      <x:c r="E73" s="1" t="n"/>
      <x:c r="F73" s="1" t="n"/>
      <x:c r="G73" s="1" t="n"/>
      <x:c r="H73" s="1" t="n"/>
      <x:c r="I73" s="1" t="n"/>
      <x:c r="J73" s="1" t="n"/>
      <x:c r="K73" s="1" t="n"/>
      <x:c r="L73" s="1" t="n"/>
      <x:c r="M73" s="1" t="n"/>
      <x:c r="N73" s="1" t="n"/>
      <x:c r="O73" s="1" t="n"/>
      <x:c r="P73" s="1" t="n"/>
      <x:c r="Q73" s="71" t="inlineStr">
        <x:is>
          <x:t xml:space="preserve">C</x:t>
        </x:is>
      </x:c>
      <x:c r="R73" s="109" t="inlineStr">
        <x:is>
          <x:t xml:space="preserve">fC(x)=3×x</x:t>
        </x:is>
      </x:c>
      <x:c r="S73" s="71" t="inlineStr">
        <x:is>
          <x:t xml:space="preserve">3</x:t>
        </x:is>
      </x:c>
      <x:c r="T73" s="1" t="n"/>
      <x:c r="U73" s="1" t="n"/>
      <x:c r="V73" s="1" t="n"/>
      <x:c r="W73" s="1" t="n"/>
      <x:c r="X73" s="1" t="n"/>
      <x:c r="Y73" s="1" t="n"/>
      <x:c r="Z73" s="1" t="n"/>
      <x:c r="AA73" s="1" t="n"/>
      <x:c r="AB73" s="1" t="n"/>
      <x:c r="AC73" s="1" t="n"/>
      <x:c r="AD73" s="1" t="n"/>
      <x:c r="AE73" s="1" t="n"/>
      <x:c r="AF73" s="1" t="n"/>
      <x:c r="AG73" s="1" t="n"/>
      <x:c r="AH73" s="1" t="n"/>
    </x:row>
    <x:row r="74">
      <x:c r="A74" s="109" t="n">
        <x:v>30000</x:v>
      </x:c>
      <x:c r="B74" s="70" t="n">
        <x:f>IF(A74&lt;=$E$66,1,MAX(0,1-(A74-$E$66)/$E$67))</x:f>
        <x:v>0.26335</x:v>
      </x:c>
      <x:c r="C74" s="109" t="inlineStr">
        <x:is>
          <x:t xml:space="preserve">T(x)=1 through threshold; then linear demo dropoff</x:t>
        </x:is>
      </x:c>
      <x:c r="D74" s="1" t="n"/>
      <x:c r="E74" s="1" t="n"/>
      <x:c r="F74" s="1" t="n"/>
      <x:c r="G74" s="1" t="n"/>
      <x:c r="H74" s="1" t="n"/>
      <x:c r="I74" s="1" t="n"/>
      <x:c r="J74" s="1" t="n"/>
      <x:c r="K74" s="1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  <x:c r="U74" s="1" t="n"/>
      <x:c r="V74" s="1" t="n"/>
      <x:c r="W74" s="1" t="n"/>
      <x:c r="X74" s="1" t="n"/>
      <x:c r="Y74" s="1" t="n"/>
      <x:c r="Z74" s="1" t="n"/>
      <x:c r="AA74" s="1" t="n"/>
      <x:c r="AB74" s="1" t="n"/>
      <x:c r="AC74" s="1" t="n"/>
      <x:c r="AD74" s="1" t="n"/>
      <x:c r="AE74" s="1" t="n"/>
      <x:c r="AF74" s="1" t="n"/>
      <x:c r="AG74" s="1" t="n"/>
      <x:c r="AH74" s="1" t="n"/>
    </x:row>
    <x:row r="75">
      <x:c r="A75" s="109" t="n">
        <x:v>35000</x:v>
      </x:c>
      <x:c r="B75" s="70" t="n">
        <x:f>IF(A75&lt;=$E$66,1,MAX(0,1-(A75-$E$66)/$E$67))</x:f>
        <x:v>0.013349999999999973</x:v>
      </x:c>
      <x:c r="C75" s="109" t="inlineStr">
        <x:is>
          <x:t xml:space="preserve">T(x)=1 through threshold; then linear demo dropoff</x:t>
        </x:is>
      </x:c>
      <x:c r="D75" s="1" t="n"/>
      <x:c r="E75" s="1" t="n"/>
      <x:c r="F75" s="1" t="n"/>
      <x:c r="G75" s="1" t="n"/>
      <x:c r="H75" s="1" t="n"/>
      <x:c r="I75" s="1" t="n"/>
      <x:c r="J75" s="1" t="n"/>
      <x:c r="K75" s="1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  <x:c r="U75" s="1" t="n"/>
      <x:c r="V75" s="1" t="n"/>
      <x:c r="W75" s="1" t="n"/>
      <x:c r="X75" s="1" t="n"/>
      <x:c r="Y75" s="1" t="n"/>
      <x:c r="Z75" s="1" t="n"/>
      <x:c r="AA75" s="1" t="n"/>
      <x:c r="AB75" s="1" t="n"/>
      <x:c r="AC75" s="1" t="n"/>
      <x:c r="AD75" s="1" t="n"/>
      <x:c r="AE75" s="1" t="n"/>
      <x:c r="AF75" s="1" t="n"/>
      <x:c r="AG75" s="1" t="n"/>
      <x:c r="AH75" s="1" t="n"/>
    </x:row>
    <x:row r="76">
      <x:c r="A76" s="1" t="n"/>
      <x:c r="B76" s="1" t="n"/>
      <x:c r="C76" s="1" t="n"/>
      <x:c r="D76" s="1" t="n"/>
      <x:c r="E76" s="1" t="n"/>
      <x:c r="F76" s="1" t="n"/>
      <x:c r="G76" s="1" t="n"/>
      <x:c r="H76" s="1" t="n"/>
      <x:c r="I76" s="1" t="n"/>
      <x:c r="J76" s="1" t="n"/>
      <x:c r="K76" s="1" t="n"/>
      <x:c r="L76" s="1" t="n"/>
      <x:c r="M76" s="1" t="n"/>
      <x:c r="N76" s="1" t="n"/>
      <x:c r="O76" s="1" t="n"/>
      <x:c r="P76" s="1" t="n"/>
      <x:c r="Q76" s="134" t="inlineStr">
        <x:is>
          <x:t xml:space="preserve">Same payload. Different declared interpretation selected by condition. Purple does not mean the value is less trusted; resolve the condition first.</x:t>
        </x:is>
      </x:c>
      <x:c r="Y76" s="1" t="n"/>
      <x:c r="Z76" s="1" t="n"/>
      <x:c r="AA76" s="1" t="n"/>
      <x:c r="AB76" s="1" t="n"/>
      <x:c r="AC76" s="1" t="n"/>
      <x:c r="AD76" s="1" t="n"/>
      <x:c r="AE76" s="1" t="n"/>
      <x:c r="AF76" s="1" t="n"/>
      <x:c r="AG76" s="1" t="n"/>
      <x:c r="AH76" s="1" t="n"/>
    </x:row>
    <x:row r="77">
      <x:c r="A77" s="1" t="n"/>
      <x:c r="B77" s="1" t="n"/>
      <x:c r="C77" s="1" t="n"/>
      <x:c r="D77" s="1" t="n"/>
      <x:c r="E77" s="1" t="n"/>
      <x:c r="F77" s="1" t="n"/>
      <x:c r="G77" s="1" t="n"/>
      <x:c r="H77" s="1" t="n"/>
      <x:c r="I77" s="1" t="n"/>
      <x:c r="J77" s="1" t="n"/>
      <x:c r="K77" s="1" t="n"/>
      <x:c r="L77" s="1" t="n"/>
      <x:c r="M77" s="1" t="n"/>
      <x:c r="N77" s="1" t="n"/>
      <x:c r="O77" s="1" t="n"/>
      <x:c r="P77" s="1" t="n"/>
      <x:c r="Y77" s="1" t="n"/>
      <x:c r="Z77" s="1" t="n"/>
      <x:c r="AA77" s="1" t="n"/>
      <x:c r="AB77" s="1" t="n"/>
      <x:c r="AC77" s="1" t="n"/>
      <x:c r="AD77" s="1" t="n"/>
      <x:c r="AE77" s="1" t="n"/>
      <x:c r="AF77" s="1" t="n"/>
      <x:c r="AG77" s="1" t="n"/>
      <x:c r="AH77" s="1" t="n"/>
    </x:row>
    <x:row r="78">
      <x:c r="A78" s="1" t="n"/>
      <x:c r="B78" s="1" t="n"/>
      <x:c r="C78" s="1" t="n"/>
      <x:c r="D78" s="1" t="n"/>
      <x:c r="E78" s="1" t="n"/>
      <x:c r="F78" s="1" t="n"/>
      <x:c r="G78" s="1" t="n"/>
      <x:c r="H78" s="1" t="n"/>
      <x:c r="I78" s="1" t="n"/>
      <x:c r="J78" s="1" t="n"/>
      <x:c r="K78" s="1" t="n"/>
      <x:c r="L78" s="1" t="n"/>
      <x:c r="M78" s="1" t="n"/>
      <x:c r="N78" s="1" t="n"/>
      <x:c r="O78" s="1" t="n"/>
      <x:c r="P78" s="1" t="n"/>
      <x:c r="Y78" s="1" t="n"/>
      <x:c r="Z78" s="1" t="n"/>
      <x:c r="AA78" s="1" t="n"/>
      <x:c r="AB78" s="1" t="n"/>
      <x:c r="AC78" s="1" t="n"/>
      <x:c r="AD78" s="1" t="n"/>
      <x:c r="AE78" s="1" t="n"/>
      <x:c r="AF78" s="1" t="n"/>
      <x:c r="AG78" s="1" t="n"/>
      <x:c r="AH78" s="1" t="n"/>
    </x:row>
    <x:row r="79">
      <x:c r="A79" s="1" t="n"/>
      <x:c r="B79" s="1" t="n"/>
      <x:c r="C79" s="1" t="n"/>
      <x:c r="D79" s="1" t="n"/>
      <x:c r="E79" s="1" t="n"/>
      <x:c r="F79" s="1" t="n"/>
      <x:c r="G79" s="1" t="n"/>
      <x:c r="H79" s="1" t="n"/>
      <x:c r="I79" s="1" t="n"/>
      <x:c r="J79" s="1" t="n"/>
      <x:c r="K79" s="1" t="n"/>
      <x:c r="L79" s="1" t="n"/>
      <x:c r="M79" s="1" t="n"/>
      <x:c r="N79" s="1" t="n"/>
      <x:c r="O79" s="1" t="n"/>
      <x:c r="P79" s="1" t="n"/>
      <x:c r="Y79" s="1" t="n"/>
      <x:c r="Z79" s="1" t="n"/>
      <x:c r="AA79" s="1" t="n"/>
      <x:c r="AB79" s="1" t="n"/>
      <x:c r="AC79" s="1" t="n"/>
      <x:c r="AD79" s="1" t="n"/>
      <x:c r="AE79" s="1" t="n"/>
      <x:c r="AF79" s="1" t="n"/>
      <x:c r="AG79" s="1" t="n"/>
      <x:c r="AH79" s="1" t="n"/>
    </x:row>
    <x:row r="80">
      <x:c r="A80" s="1" t="n"/>
      <x:c r="B80" s="1" t="n"/>
      <x:c r="C80" s="1" t="n"/>
      <x:c r="D80" s="1" t="n"/>
      <x:c r="E80" s="1" t="n"/>
      <x:c r="F80" s="1" t="n"/>
      <x:c r="G80" s="1" t="n"/>
      <x:c r="H80" s="1" t="n"/>
      <x:c r="I80" s="1" t="n"/>
      <x:c r="J80" s="1" t="n"/>
      <x:c r="K80" s="1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  <x:c r="U80" s="1" t="n"/>
      <x:c r="V80" s="1" t="n"/>
      <x:c r="W80" s="1" t="n"/>
      <x:c r="X80" s="1" t="n"/>
      <x:c r="Y80" s="1" t="n"/>
      <x:c r="Z80" s="1" t="n"/>
      <x:c r="AA80" s="1" t="n"/>
      <x:c r="AB80" s="1" t="n"/>
      <x:c r="AC80" s="1" t="n"/>
      <x:c r="AD80" s="1" t="n"/>
      <x:c r="AE80" s="1" t="n"/>
      <x:c r="AF80" s="1" t="n"/>
      <x:c r="AG80" s="1" t="n"/>
      <x:c r="AH80" s="1" t="n"/>
    </x:row>
    <x:row r="81">
      <x:c r="A81" s="1" t="n"/>
      <x:c r="B81" s="1" t="n"/>
      <x:c r="C81" s="1" t="n"/>
      <x:c r="D81" s="1" t="n"/>
      <x:c r="E81" s="1" t="n"/>
      <x:c r="F81" s="1" t="n"/>
      <x:c r="G81" s="1" t="n"/>
      <x:c r="H81" s="1" t="n"/>
      <x:c r="I81" s="1" t="n"/>
      <x:c r="J81" s="1" t="n"/>
      <x:c r="K81" s="1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  <x:c r="U81" s="1" t="n"/>
      <x:c r="V81" s="1" t="n"/>
      <x:c r="W81" s="1" t="n"/>
      <x:c r="X81" s="1" t="n"/>
      <x:c r="Y81" s="1" t="n"/>
      <x:c r="Z81" s="1" t="n"/>
      <x:c r="AA81" s="1" t="n"/>
      <x:c r="AB81" s="1" t="n"/>
      <x:c r="AC81" s="1" t="n"/>
      <x:c r="AD81" s="1" t="n"/>
      <x:c r="AE81" s="1" t="n"/>
      <x:c r="AF81" s="1" t="n"/>
      <x:c r="AG81" s="1" t="n"/>
      <x:c r="AH81" s="1" t="n"/>
    </x:row>
    <x:row r="82">
      <x:c r="A82" s="1" t="n"/>
      <x:c r="B82" s="1" t="n"/>
      <x:c r="C82" s="1" t="n"/>
      <x:c r="D82" s="1" t="n"/>
      <x:c r="E82" s="1" t="n"/>
      <x:c r="F82" s="1" t="n"/>
      <x:c r="G82" s="1" t="n"/>
      <x:c r="H82" s="1" t="n"/>
      <x:c r="I82" s="1" t="n"/>
      <x:c r="J82" s="1" t="n"/>
      <x:c r="K82" s="1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  <x:c r="U82" s="1" t="n"/>
      <x:c r="V82" s="1" t="n"/>
      <x:c r="W82" s="1" t="n"/>
      <x:c r="X82" s="1" t="n"/>
      <x:c r="Y82" s="1" t="n"/>
      <x:c r="Z82" s="1" t="n"/>
      <x:c r="AA82" s="1" t="n"/>
      <x:c r="AB82" s="1" t="n"/>
      <x:c r="AC82" s="1" t="n"/>
      <x:c r="AD82" s="1" t="n"/>
      <x:c r="AE82" s="1" t="n"/>
      <x:c r="AF82" s="1" t="n"/>
      <x:c r="AG82" s="1" t="n"/>
      <x:c r="AH82" s="1" t="n"/>
    </x:row>
    <x:row r="83">
      <x:c r="A83" s="1" t="n"/>
      <x:c r="B83" s="1" t="n"/>
      <x:c r="C83" s="1" t="n"/>
      <x:c r="D83" s="1" t="n"/>
      <x:c r="E83" s="1" t="n"/>
      <x:c r="F83" s="1" t="n"/>
      <x:c r="G83" s="1" t="n"/>
      <x:c r="H83" s="1" t="n"/>
      <x:c r="I83" s="1" t="n"/>
      <x:c r="J83" s="1" t="n"/>
      <x:c r="K83" s="1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  <x:c r="U83" s="1" t="n"/>
      <x:c r="V83" s="1" t="n"/>
      <x:c r="W83" s="1" t="n"/>
      <x:c r="X83" s="1" t="n"/>
      <x:c r="Y83" s="1" t="n"/>
      <x:c r="Z83" s="1" t="n"/>
      <x:c r="AA83" s="1" t="n"/>
      <x:c r="AB83" s="1" t="n"/>
      <x:c r="AC83" s="1" t="n"/>
      <x:c r="AD83" s="1" t="n"/>
      <x:c r="AE83" s="1" t="n"/>
      <x:c r="AF83" s="1" t="n"/>
      <x:c r="AG83" s="1" t="n"/>
      <x:c r="AH83" s="1" t="n"/>
    </x:row>
    <x:row r="84">
      <x:c r="A84" s="1" t="n"/>
      <x:c r="B84" s="1" t="n"/>
      <x:c r="C84" s="1" t="n"/>
      <x:c r="D84" s="1" t="n"/>
      <x:c r="E84" s="1" t="n"/>
      <x:c r="F84" s="1" t="n"/>
      <x:c r="G84" s="1" t="n"/>
      <x:c r="H84" s="1" t="n"/>
      <x:c r="I84" s="1" t="n"/>
      <x:c r="J84" s="1" t="n"/>
      <x:c r="K84" s="1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  <x:c r="U84" s="1" t="n"/>
      <x:c r="V84" s="1" t="n"/>
      <x:c r="W84" s="1" t="n"/>
      <x:c r="X84" s="1" t="n"/>
      <x:c r="Y84" s="1" t="n"/>
      <x:c r="Z84" s="1" t="n"/>
      <x:c r="AA84" s="1" t="n"/>
      <x:c r="AB84" s="1" t="n"/>
      <x:c r="AC84" s="1" t="n"/>
      <x:c r="AD84" s="1" t="n"/>
      <x:c r="AE84" s="1" t="n"/>
      <x:c r="AF84" s="1" t="n"/>
      <x:c r="AG84" s="1" t="n"/>
      <x:c r="AH84" s="1" t="n"/>
    </x:row>
    <x:row r="85">
      <x:c r="A85" s="1" t="n"/>
      <x:c r="B85" s="1" t="n"/>
      <x:c r="C85" s="1" t="n"/>
      <x:c r="D85" s="1" t="n"/>
      <x:c r="E85" s="1" t="n"/>
      <x:c r="F85" s="1" t="n"/>
      <x:c r="G85" s="1" t="n"/>
      <x:c r="H85" s="1" t="n"/>
      <x:c r="I85" s="1" t="n"/>
      <x:c r="J85" s="1" t="n"/>
      <x:c r="K85" s="1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  <x:c r="U85" s="1" t="n"/>
      <x:c r="V85" s="1" t="n"/>
      <x:c r="W85" s="1" t="n"/>
      <x:c r="X85" s="1" t="n"/>
      <x:c r="Y85" s="1" t="n"/>
      <x:c r="Z85" s="1" t="n"/>
      <x:c r="AA85" s="1" t="n"/>
      <x:c r="AB85" s="1" t="n"/>
      <x:c r="AC85" s="1" t="n"/>
      <x:c r="AD85" s="1" t="n"/>
      <x:c r="AE85" s="1" t="n"/>
      <x:c r="AF85" s="1" t="n"/>
      <x:c r="AG85" s="1" t="n"/>
      <x:c r="AH85" s="1" t="n"/>
    </x:row>
    <x:row r="86">
      <x:c r="A86" s="1" t="n"/>
      <x:c r="B86" s="1" t="n"/>
      <x:c r="C86" s="1" t="n"/>
      <x:c r="D86" s="1" t="n"/>
      <x:c r="E86" s="1" t="n"/>
      <x:c r="F86" s="1" t="n"/>
      <x:c r="G86" s="1" t="n"/>
      <x:c r="H86" s="1" t="n"/>
      <x:c r="I86" s="1" t="n"/>
      <x:c r="J86" s="1" t="n"/>
      <x:c r="K86" s="1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  <x:c r="U86" s="1" t="n"/>
      <x:c r="V86" s="1" t="n"/>
      <x:c r="W86" s="1" t="n"/>
      <x:c r="X86" s="1" t="n"/>
      <x:c r="Y86" s="1" t="n"/>
      <x:c r="Z86" s="1" t="n"/>
      <x:c r="AA86" s="1" t="n"/>
      <x:c r="AB86" s="1" t="n"/>
      <x:c r="AC86" s="1" t="n"/>
      <x:c r="AD86" s="1" t="n"/>
      <x:c r="AE86" s="1" t="n"/>
      <x:c r="AF86" s="1" t="n"/>
      <x:c r="AG86" s="1" t="n"/>
      <x:c r="AH86" s="1" t="n"/>
    </x:row>
    <x:row r="87">
      <x:c r="A87" s="1" t="n"/>
      <x:c r="B87" s="1" t="n"/>
      <x:c r="C87" s="1" t="n"/>
      <x:c r="D87" s="1" t="n"/>
      <x:c r="E87" s="1" t="n"/>
      <x:c r="F87" s="1" t="n"/>
      <x:c r="G87" s="1" t="n"/>
      <x:c r="H87" s="1" t="n"/>
      <x:c r="I87" s="1" t="n"/>
      <x:c r="J87" s="1" t="n"/>
      <x:c r="K87" s="1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  <x:c r="U87" s="1" t="n"/>
      <x:c r="V87" s="1" t="n"/>
      <x:c r="W87" s="1" t="n"/>
      <x:c r="X87" s="1" t="n"/>
      <x:c r="Y87" s="1" t="n"/>
      <x:c r="Z87" s="1" t="n"/>
      <x:c r="AA87" s="1" t="n"/>
      <x:c r="AB87" s="1" t="n"/>
      <x:c r="AC87" s="1" t="n"/>
      <x:c r="AD87" s="1" t="n"/>
      <x:c r="AE87" s="1" t="n"/>
      <x:c r="AF87" s="1" t="n"/>
      <x:c r="AG87" s="1" t="n"/>
      <x:c r="AH87" s="1" t="n"/>
    </x:row>
    <x:row r="88" s="97" customFormat="1" ht="24" customHeight="1">
      <x:c r="A88" s="143" t="inlineStr">
        <x:is>
          <x:t xml:space="preserve">F06 — SEMANTIC TRUST BELONGS TO THE BITGROUP</x:t>
        </x:is>
      </x:c>
      <x:c r="B88" s="163" t="n"/>
      <x:c r="C88" s="163" t="n"/>
      <x:c r="D88" s="163" t="n"/>
      <x:c r="E88" s="163" t="n"/>
      <x:c r="F88" s="163" t="n"/>
      <x:c r="G88" s="163" t="n"/>
      <x:c r="H88" s="163" t="n"/>
      <x:c r="I88" s="163" t="n"/>
      <x:c r="J88" s="163" t="n"/>
      <x:c r="K88" s="163" t="n"/>
      <x:c r="L88" s="163" t="n"/>
      <x:c r="M88" s="163" t="n"/>
      <x:c r="N88" s="163" t="n"/>
      <x:c r="O88" s="163" t="n"/>
      <x:c r="P88" s="163" t="n"/>
      <x:c r="Q88" s="163" t="n"/>
      <x:c r="R88" s="163" t="n"/>
      <x:c r="S88" s="163" t="n"/>
      <x:c r="T88" s="163" t="n"/>
      <x:c r="U88" s="163" t="n"/>
      <x:c r="V88" s="163" t="n"/>
      <x:c r="W88" s="163" t="n"/>
      <x:c r="X88" s="163" t="n"/>
      <x:c r="Y88" s="163" t="n"/>
      <x:c r="Z88" s="163" t="n"/>
      <x:c r="AA88" s="163" t="n"/>
      <x:c r="AB88" s="163" t="n"/>
      <x:c r="AC88" s="163" t="n"/>
      <x:c r="AD88" s="163" t="n"/>
      <x:c r="AE88" s="163" t="n"/>
      <x:c r="AF88" s="163" t="n"/>
      <x:c r="AG88" s="163" t="n"/>
      <x:c r="AH88" s="163" t="n"/>
    </x:row>
    <x:row r="89">
      <x:c r="A89" s="1" t="n"/>
      <x:c r="B89" s="1" t="n"/>
      <x:c r="C89" s="1" t="n"/>
      <x:c r="D89" s="1" t="n"/>
      <x:c r="E89" s="1" t="n"/>
      <x:c r="F89" s="1" t="n"/>
      <x:c r="G89" s="1" t="n"/>
      <x:c r="H89" s="1" t="n"/>
      <x:c r="I89" s="1" t="n"/>
      <x:c r="J89" s="1" t="n"/>
      <x:c r="K89" s="1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  <x:c r="U89" s="1" t="n"/>
      <x:c r="V89" s="1" t="n"/>
      <x:c r="W89" s="1" t="n"/>
      <x:c r="X89" s="1" t="n"/>
      <x:c r="Y89" s="1" t="n"/>
      <x:c r="Z89" s="1" t="n"/>
      <x:c r="AA89" s="1" t="n"/>
      <x:c r="AB89" s="1" t="n"/>
      <x:c r="AC89" s="1" t="n"/>
      <x:c r="AD89" s="1" t="n"/>
      <x:c r="AE89" s="1" t="n"/>
      <x:c r="AF89" s="1" t="n"/>
      <x:c r="AG89" s="1" t="n"/>
      <x:c r="AH89" s="1" t="n"/>
    </x:row>
    <x:row r="90">
      <x:c r="A90" s="145" t="inlineStr">
        <x:is>
          <x:t xml:space="preserve">WRONG — arbitrary per-Bit trust split inside one indivisible scalar</x:t>
        </x:is>
      </x:c>
      <x:c r="Q90" s="1" t="n"/>
      <x:c r="R90" s="146" t="inlineStr">
        <x:is>
          <x:t xml:space="preserve">CORRECT — trust attaches to the complete semantic unit / BitGroup</x:t>
        </x:is>
      </x:c>
      <x:c r="AH90" s="1" t="n"/>
    </x:row>
    <x:row r="91">
      <x:c r="A91" s="1" t="n"/>
      <x:c r="B91" s="147" t="inlineStr">
        <x:is>
          <x:t xml:space="preserve">₸1</x:t>
        </x:is>
      </x:c>
      <x:c r="C91" s="147" t="inlineStr">
        <x:is>
          <x:t xml:space="preserve">₸1</x:t>
        </x:is>
      </x:c>
      <x:c r="D91" s="128" t="inlineStr">
        <x:is>
          <x:t xml:space="preserve">₸2</x:t>
        </x:is>
      </x:c>
      <x:c r="E91" s="129" t="inlineStr">
        <x:is>
          <x:t xml:space="preserve">₸3</x:t>
        </x:is>
      </x:c>
      <x:c r="F91" s="147" t="inlineStr">
        <x:is>
          <x:t xml:space="preserve">₸1</x:t>
        </x:is>
      </x:c>
      <x:c r="G91" s="131" t="inlineStr">
        <x:is>
          <x:t xml:space="preserve">₸4</x:t>
        </x:is>
      </x:c>
      <x:c r="H91" s="147" t="inlineStr">
        <x:is>
          <x:t xml:space="preserve">₸1</x:t>
        </x:is>
      </x:c>
      <x:c r="I91" s="142" t="inlineStr">
        <x:is>
          <x:t xml:space="preserve">₸5</x:t>
        </x:is>
      </x:c>
      <x:c r="J91" s="1" t="n"/>
      <x:c r="K91" s="1" t="n"/>
      <x:c r="L91" s="1" t="n"/>
      <x:c r="M91" s="1" t="n"/>
      <x:c r="N91" s="1" t="n"/>
      <x:c r="O91" s="1" t="n"/>
      <x:c r="P91" s="1" t="n"/>
      <x:c r="Q91" s="1" t="n"/>
      <x:c r="R91" s="1" t="n"/>
      <x:c r="S91" s="129" t="inlineStr">
        <x:is>
          <x:t xml:space="preserve">₸3</x:t>
        </x:is>
      </x:c>
      <x:c r="T91" s="129" t="inlineStr">
        <x:is>
          <x:t xml:space="preserve">₸3</x:t>
        </x:is>
      </x:c>
      <x:c r="U91" s="129" t="inlineStr">
        <x:is>
          <x:t xml:space="preserve">₸3</x:t>
        </x:is>
      </x:c>
      <x:c r="V91" s="129" t="inlineStr">
        <x:is>
          <x:t xml:space="preserve">₸3</x:t>
        </x:is>
      </x:c>
      <x:c r="W91" s="129" t="inlineStr">
        <x:is>
          <x:t xml:space="preserve">₸3</x:t>
        </x:is>
      </x:c>
      <x:c r="X91" s="129" t="inlineStr">
        <x:is>
          <x:t xml:space="preserve">₸3</x:t>
        </x:is>
      </x:c>
      <x:c r="Y91" s="129" t="inlineStr">
        <x:is>
          <x:t xml:space="preserve">₸3</x:t>
        </x:is>
      </x:c>
      <x:c r="Z91" s="129" t="inlineStr">
        <x:is>
          <x:t xml:space="preserve">₸3</x:t>
        </x:is>
      </x:c>
      <x:c r="AA91" s="1" t="n"/>
      <x:c r="AB91" s="1" t="n"/>
      <x:c r="AC91" s="1" t="n"/>
      <x:c r="AD91" s="1" t="n"/>
      <x:c r="AE91" s="1" t="n"/>
      <x:c r="AF91" s="1" t="n"/>
      <x:c r="AG91" s="1" t="n"/>
      <x:c r="AH91" s="1" t="n"/>
    </x:row>
    <x:row r="92">
      <x:c r="A92" s="1" t="n"/>
      <x:c r="B92" s="48" t="inlineStr">
        <x:is>
          <x:t xml:space="preserve">1</x:t>
        </x:is>
      </x:c>
      <x:c r="C92" s="48" t="inlineStr">
        <x:is>
          <x:t xml:space="preserve">1</x:t>
        </x:is>
      </x:c>
      <x:c r="D92" s="48" t="inlineStr">
        <x:is>
          <x:t xml:space="preserve">1</x:t>
        </x:is>
      </x:c>
      <x:c r="E92" s="48" t="inlineStr">
        <x:is>
          <x:t xml:space="preserve">1</x:t>
        </x:is>
      </x:c>
      <x:c r="F92" s="48" t="inlineStr">
        <x:is>
          <x:t xml:space="preserve">1</x:t>
        </x:is>
      </x:c>
      <x:c r="G92" s="48" t="inlineStr">
        <x:is>
          <x:t xml:space="preserve">1</x:t>
        </x:is>
      </x:c>
      <x:c r="H92" s="48" t="inlineStr">
        <x:is>
          <x:t xml:space="preserve">1</x:t>
        </x:is>
      </x:c>
      <x:c r="I92" s="48" t="inlineStr">
        <x:is>
          <x:t xml:space="preserve">1</x:t>
        </x:is>
      </x:c>
      <x:c r="J92" s="1" t="n"/>
      <x:c r="K92" s="1" t="n"/>
      <x:c r="L92" s="1" t="n"/>
      <x:c r="M92" s="1" t="n"/>
      <x:c r="N92" s="1" t="n"/>
      <x:c r="O92" s="1" t="n"/>
      <x:c r="P92" s="1" t="n"/>
      <x:c r="Q92" s="1" t="n"/>
      <x:c r="R92" s="1" t="n"/>
      <x:c r="S92" s="48" t="inlineStr">
        <x:is>
          <x:t xml:space="preserve">1</x:t>
        </x:is>
      </x:c>
      <x:c r="T92" s="48" t="inlineStr">
        <x:is>
          <x:t xml:space="preserve">1</x:t>
        </x:is>
      </x:c>
      <x:c r="U92" s="48" t="inlineStr">
        <x:is>
          <x:t xml:space="preserve">1</x:t>
        </x:is>
      </x:c>
      <x:c r="V92" s="48" t="inlineStr">
        <x:is>
          <x:t xml:space="preserve">1</x:t>
        </x:is>
      </x:c>
      <x:c r="W92" s="48" t="inlineStr">
        <x:is>
          <x:t xml:space="preserve">1</x:t>
        </x:is>
      </x:c>
      <x:c r="X92" s="48" t="inlineStr">
        <x:is>
          <x:t xml:space="preserve">1</x:t>
        </x:is>
      </x:c>
      <x:c r="Y92" s="48" t="inlineStr">
        <x:is>
          <x:t xml:space="preserve">1</x:t>
        </x:is>
      </x:c>
      <x:c r="Z92" s="48" t="inlineStr">
        <x:is>
          <x:t xml:space="preserve">1</x:t>
        </x:is>
      </x:c>
      <x:c r="AA92" s="1" t="n"/>
      <x:c r="AB92" s="1" t="n"/>
      <x:c r="AC92" s="1" t="n"/>
      <x:c r="AD92" s="1" t="n"/>
      <x:c r="AE92" s="1" t="n"/>
      <x:c r="AF92" s="1" t="n"/>
      <x:c r="AG92" s="1" t="n"/>
      <x:c r="AH92" s="1" t="n"/>
    </x:row>
    <x:row r="93">
      <x:c r="A93" s="1" t="n"/>
      <x:c r="B93" s="1" t="n"/>
      <x:c r="C93" s="1" t="n"/>
      <x:c r="D93" s="1" t="n"/>
      <x:c r="E93" s="1" t="n"/>
      <x:c r="F93" s="1" t="n"/>
      <x:c r="G93" s="1" t="n"/>
      <x:c r="H93" s="1" t="n"/>
      <x:c r="I93" s="1" t="n"/>
      <x:c r="J93" s="1" t="n"/>
      <x:c r="K93" s="1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  <x:c r="U93" s="1" t="n"/>
      <x:c r="V93" s="1" t="n"/>
      <x:c r="W93" s="1" t="n"/>
      <x:c r="X93" s="1" t="n"/>
      <x:c r="Y93" s="1" t="n"/>
      <x:c r="Z93" s="1" t="n"/>
      <x:c r="AA93" s="1" t="n"/>
      <x:c r="AB93" s="1" t="n"/>
      <x:c r="AC93" s="1" t="n"/>
      <x:c r="AD93" s="1" t="n"/>
      <x:c r="AE93" s="1" t="n"/>
      <x:c r="AF93" s="1" t="n"/>
      <x:c r="AG93" s="1" t="n"/>
      <x:c r="AH93" s="1" t="n"/>
    </x:row>
    <x:row r="94">
      <x:c r="A94" s="1" t="n"/>
      <x:c r="B94" s="1" t="n"/>
      <x:c r="C94" s="1" t="n"/>
      <x:c r="D94" s="1" t="n"/>
      <x:c r="E94" s="1" t="n"/>
      <x:c r="F94" s="1" t="n"/>
      <x:c r="G94" s="1" t="n"/>
      <x:c r="H94" s="1" t="n"/>
      <x:c r="I94" s="1" t="n"/>
      <x:c r="J94" s="1" t="n"/>
      <x:c r="K94" s="1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  <x:c r="U94" s="1" t="n"/>
      <x:c r="V94" s="1" t="n"/>
      <x:c r="W94" s="1" t="n"/>
      <x:c r="X94" s="1" t="n"/>
      <x:c r="Y94" s="1" t="n"/>
      <x:c r="Z94" s="1" t="n"/>
      <x:c r="AA94" s="1" t="n"/>
      <x:c r="AB94" s="1" t="n"/>
      <x:c r="AC94" s="1" t="n"/>
      <x:c r="AD94" s="1" t="n"/>
      <x:c r="AE94" s="1" t="n"/>
      <x:c r="AF94" s="1" t="n"/>
      <x:c r="AG94" s="1" t="n"/>
      <x:c r="AH94" s="1" t="n"/>
    </x:row>
    <x:row r="95" s="97" customFormat="1" ht="28" customHeight="1">
      <x:c r="A95" s="124" t="inlineStr">
        <x:is>
          <x:t xml:space="preserve">A BitGroup may resolve trust algorithmically or conditionally; the invariant is that the Trust assignment belongs to the complete semantic unit and is not arbitrarily bisected.</x:t>
        </x:is>
      </x:c>
    </x:row>
    <x:row r="96">
      <x:c r="A96" s="1" t="n"/>
      <x:c r="B96" s="1" t="n"/>
      <x:c r="C96" s="1" t="n"/>
      <x:c r="D96" s="1" t="n"/>
      <x:c r="E96" s="1" t="n"/>
      <x:c r="F96" s="1" t="n"/>
      <x:c r="G96" s="1" t="n"/>
      <x:c r="H96" s="1" t="n"/>
      <x:c r="I96" s="1" t="n"/>
      <x:c r="J96" s="1" t="n"/>
      <x:c r="K96" s="1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  <x:c r="U96" s="1" t="n"/>
      <x:c r="V96" s="1" t="n"/>
      <x:c r="W96" s="1" t="n"/>
      <x:c r="X96" s="1" t="n"/>
      <x:c r="Y96" s="1" t="n"/>
      <x:c r="Z96" s="1" t="n"/>
      <x:c r="AA96" s="1" t="n"/>
      <x:c r="AB96" s="1" t="n"/>
      <x:c r="AC96" s="1" t="n"/>
      <x:c r="AD96" s="1" t="n"/>
      <x:c r="AE96" s="1" t="n"/>
      <x:c r="AF96" s="1" t="n"/>
      <x:c r="AG96" s="1" t="n"/>
      <x:c r="AH96" s="1" t="n"/>
    </x:row>
    <x:row r="97">
      <x:c r="A97" s="1" t="n"/>
      <x:c r="B97" s="1" t="n"/>
      <x:c r="C97" s="1" t="n"/>
      <x:c r="D97" s="1" t="n"/>
      <x:c r="E97" s="1" t="n"/>
      <x:c r="F97" s="1" t="n"/>
      <x:c r="G97" s="1" t="n"/>
      <x:c r="H97" s="1" t="n"/>
      <x:c r="I97" s="1" t="n"/>
      <x:c r="J97" s="1" t="n"/>
      <x:c r="K97" s="1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  <x:c r="U97" s="1" t="n"/>
      <x:c r="V97" s="1" t="n"/>
      <x:c r="W97" s="1" t="n"/>
      <x:c r="X97" s="1" t="n"/>
      <x:c r="Y97" s="1" t="n"/>
      <x:c r="Z97" s="1" t="n"/>
      <x:c r="AA97" s="1" t="n"/>
      <x:c r="AB97" s="1" t="n"/>
      <x:c r="AC97" s="1" t="n"/>
      <x:c r="AD97" s="1" t="n"/>
      <x:c r="AE97" s="1" t="n"/>
      <x:c r="AF97" s="1" t="n"/>
      <x:c r="AG97" s="1" t="n"/>
      <x:c r="AH97" s="1" t="n"/>
    </x:row>
    <x:row r="98">
      <x:c r="A98" s="1" t="n"/>
      <x:c r="B98" s="1" t="n"/>
      <x:c r="C98" s="1" t="n"/>
      <x:c r="D98" s="1" t="n"/>
      <x:c r="E98" s="1" t="n"/>
      <x:c r="F98" s="1" t="n"/>
      <x:c r="G98" s="1" t="n"/>
      <x:c r="H98" s="1" t="n"/>
      <x:c r="I98" s="1" t="n"/>
      <x:c r="J98" s="1" t="n"/>
      <x:c r="K98" s="1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  <x:c r="U98" s="1" t="n"/>
      <x:c r="V98" s="1" t="n"/>
      <x:c r="W98" s="1" t="n"/>
      <x:c r="X98" s="1" t="n"/>
      <x:c r="Y98" s="1" t="n"/>
      <x:c r="Z98" s="1" t="n"/>
      <x:c r="AA98" s="1" t="n"/>
      <x:c r="AB98" s="1" t="n"/>
      <x:c r="AC98" s="1" t="n"/>
      <x:c r="AD98" s="1" t="n"/>
      <x:c r="AE98" s="1" t="n"/>
      <x:c r="AF98" s="1" t="n"/>
      <x:c r="AG98" s="1" t="n"/>
      <x:c r="AH98" s="1" t="n"/>
    </x:row>
    <x:row r="99">
      <x:c r="A99" s="1" t="n"/>
      <x:c r="B99" s="1" t="n"/>
      <x:c r="C99" s="1" t="n"/>
      <x:c r="D99" s="1" t="n"/>
      <x:c r="E99" s="1" t="n"/>
      <x:c r="F99" s="1" t="n"/>
      <x:c r="G99" s="1" t="n"/>
      <x:c r="H99" s="1" t="n"/>
      <x:c r="I99" s="1" t="n"/>
      <x:c r="J99" s="1" t="n"/>
      <x:c r="K99" s="1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  <x:c r="U99" s="1" t="n"/>
      <x:c r="V99" s="1" t="n"/>
      <x:c r="W99" s="1" t="n"/>
      <x:c r="X99" s="1" t="n"/>
      <x:c r="Y99" s="1" t="n"/>
      <x:c r="Z99" s="1" t="n"/>
      <x:c r="AA99" s="1" t="n"/>
      <x:c r="AB99" s="1" t="n"/>
      <x:c r="AC99" s="1" t="n"/>
      <x:c r="AD99" s="1" t="n"/>
      <x:c r="AE99" s="1" t="n"/>
      <x:c r="AF99" s="1" t="n"/>
      <x:c r="AG99" s="1" t="n"/>
      <x:c r="AH99" s="1" t="n"/>
    </x:row>
    <x:row r="100">
      <x:c r="A100" s="1" t="n"/>
      <x:c r="B100" s="1" t="n"/>
      <x:c r="C100" s="1" t="n"/>
      <x:c r="D100" s="1" t="n"/>
      <x:c r="E100" s="1" t="n"/>
      <x:c r="F100" s="1" t="n"/>
      <x:c r="G100" s="1" t="n"/>
      <x:c r="H100" s="1" t="n"/>
      <x:c r="I100" s="1" t="n"/>
      <x:c r="J100" s="1" t="n"/>
      <x:c r="K100" s="1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  <x:c r="U100" s="1" t="n"/>
      <x:c r="V100" s="1" t="n"/>
      <x:c r="W100" s="1" t="n"/>
      <x:c r="X100" s="1" t="n"/>
      <x:c r="Y100" s="1" t="n"/>
      <x:c r="Z100" s="1" t="n"/>
      <x:c r="AA100" s="1" t="n"/>
      <x:c r="AB100" s="1" t="n"/>
      <x:c r="AC100" s="1" t="n"/>
      <x:c r="AD100" s="1" t="n"/>
      <x:c r="AE100" s="1" t="n"/>
      <x:c r="AF100" s="1" t="n"/>
      <x:c r="AG100" s="1" t="n"/>
      <x:c r="AH100" s="1" t="n"/>
    </x:row>
    <x:row r="101" s="97" customFormat="1" ht="24" customHeight="1">
      <x:c r="A101" s="99" t="inlineStr">
        <x:is>
          <x:t xml:space="preserve">F07 — ONE REGISTERED STRUCTURE, MULTIPLE PROJECTIONS</x:t>
        </x:is>
      </x:c>
      <x:c r="B101" s="154" t="n"/>
      <x:c r="C101" s="154" t="n"/>
      <x:c r="D101" s="154" t="n"/>
      <x:c r="E101" s="154" t="n"/>
      <x:c r="F101" s="154" t="n"/>
      <x:c r="G101" s="154" t="n"/>
      <x:c r="H101" s="154" t="n"/>
      <x:c r="I101" s="154" t="n"/>
      <x:c r="J101" s="154" t="n"/>
      <x:c r="K101" s="154" t="n"/>
      <x:c r="L101" s="154" t="n"/>
      <x:c r="M101" s="154" t="n"/>
      <x:c r="N101" s="154" t="n"/>
      <x:c r="O101" s="154" t="n"/>
      <x:c r="P101" s="154" t="n"/>
      <x:c r="Q101" s="154" t="n"/>
      <x:c r="R101" s="154" t="n"/>
      <x:c r="S101" s="154" t="n"/>
      <x:c r="T101" s="154" t="n"/>
      <x:c r="U101" s="154" t="n"/>
      <x:c r="V101" s="154" t="n"/>
      <x:c r="W101" s="154" t="n"/>
      <x:c r="X101" s="154" t="n"/>
      <x:c r="Y101" s="154" t="n"/>
      <x:c r="Z101" s="154" t="n"/>
      <x:c r="AA101" s="154" t="n"/>
      <x:c r="AB101" s="154" t="n"/>
      <x:c r="AC101" s="154" t="n"/>
      <x:c r="AD101" s="154" t="n"/>
      <x:c r="AE101" s="154" t="n"/>
      <x:c r="AF101" s="154" t="n"/>
      <x:c r="AG101" s="154" t="n"/>
      <x:c r="AH101" s="154" t="n"/>
    </x:row>
    <x:row r="102">
      <x:c r="A102" s="1" t="n"/>
      <x:c r="B102" s="1" t="n"/>
      <x:c r="C102" s="1" t="n"/>
      <x:c r="D102" s="1" t="n"/>
      <x:c r="E102" s="1" t="n"/>
      <x:c r="F102" s="1" t="n"/>
      <x:c r="G102" s="1" t="n"/>
      <x:c r="H102" s="1" t="n"/>
      <x:c r="I102" s="1" t="n"/>
      <x:c r="J102" s="1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  <x:c r="U102" s="1" t="n"/>
      <x:c r="V102" s="1" t="n"/>
      <x:c r="W102" s="1" t="n"/>
      <x:c r="X102" s="1" t="n"/>
      <x:c r="Y102" s="1" t="n"/>
      <x:c r="Z102" s="1" t="n"/>
      <x:c r="AA102" s="1" t="n"/>
      <x:c r="AB102" s="1" t="n"/>
      <x:c r="AC102" s="1" t="n"/>
      <x:c r="AD102" s="1" t="n"/>
      <x:c r="AE102" s="1" t="n"/>
      <x:c r="AF102" s="1" t="n"/>
      <x:c r="AG102" s="1" t="n"/>
      <x:c r="AH102" s="1" t="n"/>
    </x:row>
    <x:row r="103">
      <x:c r="A103" s="133" t="inlineStr">
        <x:is>
          <x:t xml:space="preserve">HUMAN VIEW
colors • geometry • labels</x:t>
        </x:is>
      </x:c>
      <x:c r="I103" s="1" t="n"/>
      <x:c r="J103" s="1" t="n"/>
      <x:c r="K103" s="1" t="n"/>
      <x:c r="L103" s="1" t="n"/>
      <x:c r="M103" s="135" t="inlineStr">
        <x:is>
          <x:t xml:space="preserve">REGISTERED SK STRUCTURE
⁅▪︎|▪︎⁆  |▪︎▪︎|  ▪︎  ₸  🔗</x:t>
        </x:is>
      </x:c>
      <x:c r="N103" s="136" t="n"/>
      <x:c r="O103" s="136" t="n"/>
      <x:c r="P103" s="136" t="n"/>
      <x:c r="Q103" s="136" t="n"/>
      <x:c r="R103" s="136" t="n"/>
      <x:c r="S103" s="136" t="n"/>
      <x:c r="T103" s="136" t="n"/>
      <x:c r="U103" s="136" t="n"/>
      <x:c r="V103" s="137" t="n"/>
      <x:c r="W103" s="1" t="n"/>
      <x:c r="X103" s="1" t="n"/>
      <x:c r="Y103" s="133" t="inlineStr">
        <x:is>
          <x:t xml:space="preserve">BUILDER VIEW
Tables • Fields • Links</x:t>
        </x:is>
      </x:c>
      <x:c r="AG103" s="1" t="n"/>
      <x:c r="AH103" s="1" t="n"/>
    </x:row>
    <x:row r="104">
      <x:c r="I104" s="1" t="n"/>
      <x:c r="J104" s="1" t="n"/>
      <x:c r="K104" s="1" t="n"/>
      <x:c r="L104" s="1" t="n"/>
      <x:c r="M104" s="138" t="n"/>
      <x:c r="V104" s="139" t="n"/>
      <x:c r="W104" s="1" t="n"/>
      <x:c r="X104" s="1" t="n"/>
      <x:c r="AG104" s="1" t="n"/>
      <x:c r="AH104" s="1" t="n"/>
    </x:row>
    <x:row r="105" s="97" customFormat="1" ht="25.799999237060547" customHeight="1">
      <x:c r="I105" s="73" t="inlineStr">
        <x:is>
          <x:t xml:space="preserve">→</x:t>
        </x:is>
      </x:c>
      <x:c r="J105" s="1" t="n"/>
      <x:c r="K105" s="1" t="n"/>
      <x:c r="L105" s="1" t="n"/>
      <x:c r="M105" s="138" t="n"/>
      <x:c r="V105" s="139" t="n"/>
      <x:c r="W105" s="73" t="inlineStr">
        <x:is>
          <x:t xml:space="preserve">→</x:t>
        </x:is>
      </x:c>
      <x:c r="X105" s="1" t="n"/>
      <x:c r="AG105" s="1" t="n"/>
      <x:c r="AH105" s="1" t="n"/>
    </x:row>
    <x:row r="106">
      <x:c r="I106" s="1" t="n"/>
      <x:c r="J106" s="1" t="n"/>
      <x:c r="K106" s="1" t="n"/>
      <x:c r="L106" s="1" t="n"/>
      <x:c r="M106" s="138" t="n"/>
      <x:c r="V106" s="139" t="n"/>
      <x:c r="W106" s="1" t="n"/>
      <x:c r="X106" s="1" t="n"/>
      <x:c r="AG106" s="1" t="n"/>
      <x:c r="AH106" s="1" t="n"/>
    </x:row>
    <x:row r="107">
      <x:c r="I107" s="1" t="n"/>
      <x:c r="J107" s="1" t="n"/>
      <x:c r="K107" s="1" t="n"/>
      <x:c r="L107" s="1" t="n"/>
      <x:c r="M107" s="140" t="n"/>
      <x:c r="N107" s="154" t="n"/>
      <x:c r="O107" s="154" t="n"/>
      <x:c r="P107" s="154" t="n"/>
      <x:c r="Q107" s="154" t="n"/>
      <x:c r="R107" s="154" t="n"/>
      <x:c r="S107" s="154" t="n"/>
      <x:c r="T107" s="154" t="n"/>
      <x:c r="U107" s="154" t="n"/>
      <x:c r="V107" s="141" t="n"/>
      <x:c r="W107" s="1" t="n"/>
      <x:c r="X107" s="1" t="n"/>
      <x:c r="AG107" s="1" t="n"/>
      <x:c r="AH107" s="1" t="n"/>
    </x:row>
    <x:row r="108" s="97" customFormat="1" ht="25.799999237060547" customHeight="1">
      <x:c r="A108" s="1" t="n"/>
      <x:c r="B108" s="1" t="n"/>
      <x:c r="C108" s="1" t="n"/>
      <x:c r="D108" s="1" t="n"/>
      <x:c r="E108" s="1" t="n"/>
      <x:c r="F108" s="1" t="n"/>
      <x:c r="G108" s="1" t="n"/>
      <x:c r="H108" s="1" t="n"/>
      <x:c r="I108" s="1" t="n"/>
      <x:c r="J108" s="1" t="n"/>
      <x:c r="K108" s="1" t="n"/>
      <x:c r="L108" s="1" t="n"/>
      <x:c r="M108" s="1" t="n"/>
      <x:c r="N108" s="1" t="n"/>
      <x:c r="O108" s="1" t="n"/>
      <x:c r="P108" s="1" t="n"/>
      <x:c r="Q108" s="73" t="inlineStr">
        <x:is>
          <x:t xml:space="preserve">↓</x:t>
        </x:is>
      </x:c>
      <x:c r="R108" s="1" t="n"/>
      <x:c r="S108" s="1" t="n"/>
      <x:c r="T108" s="1" t="n"/>
      <x:c r="U108" s="1" t="n"/>
      <x:c r="V108" s="1" t="n"/>
      <x:c r="W108" s="1" t="n"/>
      <x:c r="X108" s="1" t="n"/>
      <x:c r="Y108" s="1" t="n"/>
      <x:c r="Z108" s="1" t="n"/>
      <x:c r="AA108" s="1" t="n"/>
      <x:c r="AB108" s="1" t="n"/>
      <x:c r="AC108" s="1" t="n"/>
      <x:c r="AD108" s="1" t="n"/>
      <x:c r="AE108" s="1" t="n"/>
      <x:c r="AF108" s="1" t="n"/>
      <x:c r="AG108" s="1" t="n"/>
      <x:c r="AH108" s="1" t="n"/>
    </x:row>
    <x:row r="109">
      <x:c r="A109" s="1" t="n"/>
      <x:c r="B109" s="1" t="n"/>
      <x:c r="C109" s="1" t="n"/>
      <x:c r="D109" s="1" t="n"/>
      <x:c r="E109" s="1" t="n"/>
      <x:c r="F109" s="1" t="n"/>
      <x:c r="G109" s="1" t="n"/>
      <x:c r="H109" s="1" t="n"/>
      <x:c r="I109" s="1" t="n"/>
      <x:c r="J109" s="1" t="n"/>
      <x:c r="K109" s="1" t="n"/>
      <x:c r="L109" s="1" t="n"/>
      <x:c r="M109" s="133" t="inlineStr">
        <x:is>
          <x:t xml:space="preserve">MACHINE VIEW
identities • rules • state</x:t>
        </x:is>
      </x:c>
      <x:c r="W109" s="1" t="n"/>
      <x:c r="X109" s="1" t="n"/>
      <x:c r="Y109" s="1" t="n"/>
      <x:c r="Z109" s="1" t="n"/>
      <x:c r="AA109" s="1" t="n"/>
      <x:c r="AB109" s="1" t="n"/>
      <x:c r="AC109" s="1" t="n"/>
      <x:c r="AD109" s="1" t="n"/>
      <x:c r="AE109" s="1" t="n"/>
      <x:c r="AF109" s="1" t="n"/>
      <x:c r="AG109" s="1" t="n"/>
      <x:c r="AH109" s="1" t="n"/>
    </x:row>
    <x:row r="110">
      <x:c r="A110" s="1" t="n"/>
      <x:c r="B110" s="1" t="n"/>
      <x:c r="C110" s="1" t="n"/>
      <x:c r="D110" s="1" t="n"/>
      <x:c r="E110" s="1" t="n"/>
      <x:c r="F110" s="1" t="n"/>
      <x:c r="G110" s="1" t="n"/>
      <x:c r="H110" s="1" t="n"/>
      <x:c r="I110" s="1" t="n"/>
      <x:c r="J110" s="1" t="n"/>
      <x:c r="K110" s="1" t="n"/>
      <x:c r="L110" s="1" t="n"/>
      <x:c r="W110" s="1" t="n"/>
      <x:c r="X110" s="1" t="n"/>
      <x:c r="Y110" s="1" t="n"/>
      <x:c r="Z110" s="1" t="n"/>
      <x:c r="AA110" s="1" t="n"/>
      <x:c r="AB110" s="1" t="n"/>
      <x:c r="AC110" s="1" t="n"/>
      <x:c r="AD110" s="1" t="n"/>
      <x:c r="AE110" s="1" t="n"/>
      <x:c r="AF110" s="1" t="n"/>
      <x:c r="AG110" s="1" t="n"/>
      <x:c r="AH110" s="1" t="n"/>
    </x:row>
    <x:row r="111">
      <x:c r="A111" s="1" t="n"/>
      <x:c r="B111" s="1" t="n"/>
      <x:c r="C111" s="1" t="n"/>
      <x:c r="D111" s="1" t="n"/>
      <x:c r="E111" s="1" t="n"/>
      <x:c r="F111" s="1" t="n"/>
      <x:c r="G111" s="1" t="n"/>
      <x:c r="H111" s="1" t="n"/>
      <x:c r="I111" s="1" t="n"/>
      <x:c r="J111" s="1" t="n"/>
      <x:c r="K111" s="1" t="n"/>
      <x:c r="L111" s="1" t="n"/>
      <x:c r="W111" s="1" t="n"/>
      <x:c r="X111" s="1" t="n"/>
      <x:c r="Y111" s="1" t="n"/>
      <x:c r="Z111" s="1" t="n"/>
      <x:c r="AA111" s="1" t="n"/>
      <x:c r="AB111" s="1" t="n"/>
      <x:c r="AC111" s="1" t="n"/>
      <x:c r="AD111" s="1" t="n"/>
      <x:c r="AE111" s="1" t="n"/>
      <x:c r="AF111" s="1" t="n"/>
      <x:c r="AG111" s="1" t="n"/>
      <x:c r="AH111" s="1" t="n"/>
    </x:row>
    <x:row r="112">
      <x:c r="A112" s="1" t="n"/>
      <x:c r="B112" s="1" t="n"/>
      <x:c r="C112" s="1" t="n"/>
      <x:c r="D112" s="1" t="n"/>
      <x:c r="E112" s="1" t="n"/>
      <x:c r="F112" s="1" t="n"/>
      <x:c r="G112" s="1" t="n"/>
      <x:c r="H112" s="1" t="n"/>
      <x:c r="I112" s="1" t="n"/>
      <x:c r="J112" s="1" t="n"/>
      <x:c r="K112" s="1" t="n"/>
      <x:c r="L112" s="1" t="n"/>
      <x:c r="W112" s="1" t="n"/>
      <x:c r="X112" s="1" t="n"/>
      <x:c r="Y112" s="1" t="n"/>
      <x:c r="Z112" s="1" t="n"/>
      <x:c r="AA112" s="1" t="n"/>
      <x:c r="AB112" s="1" t="n"/>
      <x:c r="AC112" s="1" t="n"/>
      <x:c r="AD112" s="1" t="n"/>
      <x:c r="AE112" s="1" t="n"/>
      <x:c r="AF112" s="1" t="n"/>
      <x:c r="AG112" s="1" t="n"/>
      <x:c r="AH112" s="1" t="n"/>
    </x:row>
    <x:row r="114" s="97" customFormat="1" ht="28" customHeight="1">
      <x:c r="A114" s="124" t="inlineStr">
        <x:is>
          <x:t xml:space="preserve">Different views are projections of the same registered structure. BUILDER SEMANTICS ≠ SPREADSHEET LAYOUT.</x:t>
        </x:is>
      </x:c>
    </x:row>
  </x:sheetData>
  <x:mergeCells>
    <x:mergeCell ref="A101:AH101"/>
    <x:mergeCell ref="F31:J41"/>
    <x:mergeCell ref="M53:Q55"/>
    <x:mergeCell ref="G52:K52"/>
    <x:mergeCell ref="A95:AH95"/>
    <x:mergeCell ref="A2:AH2"/>
    <x:mergeCell ref="Y53:AC55"/>
    <x:mergeCell ref="A15:T15"/>
    <x:mergeCell ref="A29:J29"/>
    <x:mergeCell ref="A24:T24"/>
    <x:mergeCell ref="M52:Q52"/>
    <x:mergeCell ref="W31:AH40"/>
    <x:mergeCell ref="S52:W52"/>
    <x:mergeCell ref="N37:U37"/>
    <x:mergeCell ref="M29:AH29"/>
    <x:mergeCell ref="M109:V112"/>
    <x:mergeCell ref="A65:H65"/>
    <x:mergeCell ref="A63:AH63"/>
    <x:mergeCell ref="A5:L5"/>
    <x:mergeCell ref="Y103:AF107"/>
    <x:mergeCell ref="A58:AH58"/>
    <x:mergeCell ref="Q76:X79"/>
    <x:mergeCell ref="G53:K55"/>
    <x:mergeCell ref="M103:V107"/>
    <x:mergeCell ref="A114:AH114"/>
    <x:mergeCell ref="A103:H107"/>
    <x:mergeCell ref="S53:W55"/>
    <x:mergeCell ref="Y52:AC52"/>
    <x:mergeCell ref="A1:AH1"/>
    <x:mergeCell ref="Q65:X65"/>
    <x:mergeCell ref="A88:AH88"/>
    <x:mergeCell ref="R90:AG90"/>
    <x:mergeCell ref="A90:P90"/>
    <x:mergeCell ref="A52:E52"/>
    <x:mergeCell ref="A53:E55"/>
    <x:mergeCell ref="A50:AH50"/>
  </x:mergeCells>
  <x:dataValidations count="1">
    <x:dataValidation type="list" allowBlank="0" showDropDown="0" showInputMessage="0" showErrorMessage="0" sqref="R67">
      <x:formula1>"A,B,C"</x:formula1>
    </x:dataValidation>
  </x:dataValidations>
  <x:hyperlinks>
    <x:hyperlink ref="A3" location="'⁅▪︎|▪︎⁆ ➡️ - SK INDEX'!A1"/>
    <x:hyperlink ref="E7" location="'🎬 - DEMONSTRATIONS'!A15"/>
    <x:hyperlink ref="E8" location="'🎬 - DEMONSTRATIONS'!A29"/>
    <x:hyperlink ref="E9" location="'🎬 - DEMONSTRATIONS'!M29"/>
    <x:hyperlink ref="E10" location="'🎬 - DEMONSTRATIONS'!A50"/>
    <x:hyperlink ref="E11" location="'🎬 - DEMONSTRATIONS'!A63"/>
    <x:hyperlink ref="E12" location="'🎬 - DEMONSTRATIONS'!A88"/>
    <x:hyperlink ref="E13" location="'🎬 - DEMONSTRATIONS'!A101"/>
  </x:hyperlinks>
  <x:pageMargins left="0.7" right="0.7" top="0.75" bottom="0.75" header="0.3" footer="0.3"/>
  <x:drawing xmlns:r="http://schemas.openxmlformats.org/officeDocument/2006/relationships" r:id="Re8ff29c715a0467a"/>
  <x:tableParts count="1">
    <x:tablePart xmlns:r="http://schemas.openxmlformats.org/officeDocument/2006/relationships" r:id="R5e7ac2d6e1db4a28"/>
  </x:tableParts>
</x:worksheet>
</file>

<file path=xl/worksheets/sheet7.xml><?xml version="1.0" encoding="utf-8"?>
<x:worksheet xmlns:x="http://schemas.openxmlformats.org/spreadsheetml/2006/main">
  <x:sheetPr>
    <x:tabColor rgb="FF38FF8B"/>
  </x:sheetPr>
  <x:sheetViews>
    <x:sheetView showGridLines="0" workbookViewId="0">
      <x:pane xSplit="1" ySplit="12" topLeftCell="B13" activePane="bottomRight" state="frozen"/>
    </x:sheetView>
  </x:sheetViews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⁅▪︎|▪︎⁆-32 - TEMPLATE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Blank 32-Bit construction surface. Visual view is a projection of the registered Tables below; duplicate and rename only when constructing an actual SK.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</x:row>
    <x:row r="7" s="97" customFormat="1" ht="23.399999618530273" customHeight="1">
      <x:c r="A7" s="5" t="inlineStr">
        <x:is>
          <x:t xml:space="preserve">⁅▪︎|▪︎⁆-32</x:t>
        </x:is>
      </x:c>
      <x:c r="B7" s="5" t="n">
        <x:v>32</x:v>
      </x:c>
      <x:c r="C7" s="5" t="inlineStr">
        <x:is>
          <x:t xml:space="preserve">v0.1</x:t>
        </x:is>
      </x:c>
      <x:c r="D7" s="5" t="n"/>
      <x:c r="E7" s="5" t="inlineStr">
        <x:is>
          <x:t xml:space="preserve">Blank BitWord construction shell.</x:t>
        </x:is>
      </x:c>
      <x:c r="F7" s="5" t="inlineStr">
        <x:is>
          <x:t xml:space="preserve">TEMPLATE</x:t>
        </x:is>
      </x:c>
      <x:c r="G7" s="5" t="inlineStr">
        <x:is>
          <x:t xml:space="preserve">Seed shell; PATCH after real SK trials.</x:t>
        </x:is>
      </x:c>
      <x:c r="H7" s="155" t="inlineStr">
        <x:is>
          <x:t xml:space="preserve">DECLARE PER SK — logical bit order, printed bit order, canonical text form, and byte interchange order are separate from placement-level orientation.</x:t>
        </x:is>
      </x:c>
      <x:c r="I7" s="75" t="inlineStr">
        <x:is>
          <x:t xml:space="preserve">⁅▪︎|▪︎⁆|1..7</x:t>
        </x:is>
      </x:c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|▪︎▪︎||1..15</x:t>
        </x:is>
      </x:c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📖|1..8</x:t>
        </x:is>
      </x:c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IF($B$70="","",IFERROR(VLOOKUP($B$70,$A$33:$T$64,16,FALSE),""))</x:f>
      </x:c>
      <x:c r="C14" s="39" t="str">
        <x:f>IF($B$71="","",IFERROR(VLOOKUP($B$71,$A$33:$T$64,16,FALSE),""))</x:f>
      </x:c>
      <x:c r="D14" s="39" t="str">
        <x:f>IF($B$72="","",IFERROR(VLOOKUP($B$72,$A$33:$T$64,16,FALSE),""))</x:f>
      </x:c>
      <x:c r="E14" s="39" t="str">
        <x:f>IF($B$73="","",IFERROR(VLOOKUP($B$73,$A$33:$T$64,16,FALSE),""))</x:f>
      </x:c>
      <x:c r="F14" s="39" t="str">
        <x:f>IF($B$74="","",IFERROR(VLOOKUP($B$74,$A$33:$T$64,16,FALSE),""))</x:f>
      </x:c>
      <x:c r="G14" s="39" t="str">
        <x:f>IF($B$75="","",IFERROR(VLOOKUP($B$75,$A$33:$T$64,16,FALSE),""))</x:f>
      </x:c>
      <x:c r="H14" s="39" t="str">
        <x:f>IF($B$76="","",IFERROR(VLOOKUP($B$76,$A$33:$T$64,16,FALSE),""))</x:f>
      </x:c>
      <x:c r="I14" s="39" t="str">
        <x:f>IF($B$77="","",IFERROR(VLOOKUP($B$77,$A$33:$T$64,16,FALSE),""))</x:f>
      </x:c>
      <x:c r="J14" s="39" t="str">
        <x:f>IF($B$78="","",IFERROR(VLOOKUP($B$78,$A$33:$T$64,16,FALSE),""))</x:f>
      </x:c>
      <x:c r="K14" s="39" t="str">
        <x:f>IF($B$79="","",IFERROR(VLOOKUP($B$79,$A$33:$T$64,16,FALSE),""))</x:f>
      </x:c>
      <x:c r="L14" s="39" t="str">
        <x:f>IF($B$80="","",IFERROR(VLOOKUP($B$80,$A$33:$T$64,16,FALSE),""))</x:f>
      </x:c>
      <x:c r="M14" s="39" t="str">
        <x:f>IF($B$81="","",IFERROR(VLOOKUP($B$81,$A$33:$T$64,16,FALSE),""))</x:f>
      </x:c>
      <x:c r="N14" s="39" t="str">
        <x:f>IF($B$82="","",IFERROR(VLOOKUP($B$82,$A$33:$T$64,16,FALSE),""))</x:f>
      </x:c>
      <x:c r="O14" s="39" t="str">
        <x:f>IF($B$83="","",IFERROR(VLOOKUP($B$83,$A$33:$T$64,16,FALSE),""))</x:f>
      </x:c>
      <x:c r="P14" s="39" t="str">
        <x:f>IF($B$84="","",IFERROR(VLOOKUP($B$84,$A$33:$T$64,16,FALSE),""))</x:f>
      </x:c>
      <x:c r="Q14" s="39" t="str">
        <x:f>IF($B$85="","",IFERROR(VLOOKUP($B$85,$A$33:$T$64,16,FALSE),""))</x:f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IF($B$70="","",IFERROR(VLOOKUP($B$70,$A$33:$T$64,6,FALSE),""))</x:f>
      </x:c>
      <x:c r="C15" s="39" t="str">
        <x:f>IF($B$71="","",IFERROR(VLOOKUP($B$71,$A$33:$T$64,6,FALSE),""))</x:f>
      </x:c>
      <x:c r="D15" s="39" t="str">
        <x:f>IF($B$72="","",IFERROR(VLOOKUP($B$72,$A$33:$T$64,6,FALSE),""))</x:f>
      </x:c>
      <x:c r="E15" s="39" t="str">
        <x:f>IF($B$73="","",IFERROR(VLOOKUP($B$73,$A$33:$T$64,6,FALSE),""))</x:f>
      </x:c>
      <x:c r="F15" s="39" t="str">
        <x:f>IF($B$74="","",IFERROR(VLOOKUP($B$74,$A$33:$T$64,6,FALSE),""))</x:f>
      </x:c>
      <x:c r="G15" s="39" t="str">
        <x:f>IF($B$75="","",IFERROR(VLOOKUP($B$75,$A$33:$T$64,6,FALSE),""))</x:f>
      </x:c>
      <x:c r="H15" s="39" t="str">
        <x:f>IF($B$76="","",IFERROR(VLOOKUP($B$76,$A$33:$T$64,6,FALSE),""))</x:f>
      </x:c>
      <x:c r="I15" s="39" t="str">
        <x:f>IF($B$77="","",IFERROR(VLOOKUP($B$77,$A$33:$T$64,6,FALSE),""))</x:f>
      </x:c>
      <x:c r="J15" s="39" t="str">
        <x:f>IF($B$78="","",IFERROR(VLOOKUP($B$78,$A$33:$T$64,6,FALSE),""))</x:f>
      </x:c>
      <x:c r="K15" s="39" t="str">
        <x:f>IF($B$79="","",IFERROR(VLOOKUP($B$79,$A$33:$T$64,6,FALSE),""))</x:f>
      </x:c>
      <x:c r="L15" s="39" t="str">
        <x:f>IF($B$80="","",IFERROR(VLOOKUP($B$80,$A$33:$T$64,6,FALSE),""))</x:f>
      </x:c>
      <x:c r="M15" s="39" t="str">
        <x:f>IF($B$81="","",IFERROR(VLOOKUP($B$81,$A$33:$T$64,6,FALSE),""))</x:f>
      </x:c>
      <x:c r="N15" s="39" t="str">
        <x:f>IF($B$82="","",IFERROR(VLOOKUP($B$82,$A$33:$T$64,6,FALSE),""))</x:f>
      </x:c>
      <x:c r="O15" s="39" t="str">
        <x:f>IF($B$83="","",IFERROR(VLOOKUP($B$83,$A$33:$T$64,6,FALSE),""))</x:f>
      </x:c>
      <x:c r="P15" s="39" t="str">
        <x:f>IF($B$84="","",IFERROR(VLOOKUP($B$84,$A$33:$T$64,6,FALSE),""))</x:f>
      </x:c>
      <x:c r="Q15" s="39" t="str">
        <x:f>IF($B$85="","",IFERROR(VLOOKUP($B$85,$A$33:$T$64,6,FALSE),""))</x:f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IF($D$70="","",$D$70)</x:f>
      </x:c>
      <x:c r="C16" s="39" t="str">
        <x:f>IF($D$71="","",$D$71)</x:f>
      </x:c>
      <x:c r="D16" s="39" t="str">
        <x:f>IF($D$72="","",$D$72)</x:f>
      </x:c>
      <x:c r="E16" s="39" t="str">
        <x:f>IF($D$73="","",$D$73)</x:f>
      </x:c>
      <x:c r="F16" s="39" t="str">
        <x:f>IF($D$74="","",$D$74)</x:f>
      </x:c>
      <x:c r="G16" s="39" t="str">
        <x:f>IF($D$75="","",$D$75)</x:f>
      </x:c>
      <x:c r="H16" s="39" t="str">
        <x:f>IF($D$76="","",$D$76)</x:f>
      </x:c>
      <x:c r="I16" s="39" t="str">
        <x:f>IF($D$77="","",$D$77)</x:f>
      </x:c>
      <x:c r="J16" s="39" t="str">
        <x:f>IF($D$78="","",$D$78)</x:f>
      </x:c>
      <x:c r="K16" s="39" t="str">
        <x:f>IF($D$79="","",$D$79)</x:f>
      </x:c>
      <x:c r="L16" s="39" t="str">
        <x:f>IF($D$80="","",$D$80)</x:f>
      </x:c>
      <x:c r="M16" s="39" t="str">
        <x:f>IF($D$81="","",$D$81)</x:f>
      </x:c>
      <x:c r="N16" s="39" t="str">
        <x:f>IF($D$82="","",$D$82)</x:f>
      </x:c>
      <x:c r="O16" s="39" t="str">
        <x:f>IF($D$83="","",$D$83)</x:f>
      </x:c>
      <x:c r="P16" s="39" t="str">
        <x:f>IF($D$84="","",$D$84)</x:f>
      </x:c>
      <x:c r="Q16" s="39" t="str">
        <x:f>IF($D$85="","",$D$85)</x:f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$A$70</x:f>
        <x:v>B000</x:v>
      </x:c>
      <x:c r="C17" s="39" t="str">
        <x:f>$A$71</x:f>
        <x:v>B001</x:v>
      </x:c>
      <x:c r="D17" s="39" t="str">
        <x:f>$A$72</x:f>
        <x:v>B002</x:v>
      </x:c>
      <x:c r="E17" s="39" t="str">
        <x:f>$A$73</x:f>
        <x:v>B003</x:v>
      </x:c>
      <x:c r="F17" s="39" t="str">
        <x:f>$A$74</x:f>
        <x:v>B004</x:v>
      </x:c>
      <x:c r="G17" s="39" t="str">
        <x:f>$A$75</x:f>
        <x:v>B005</x:v>
      </x:c>
      <x:c r="H17" s="39" t="str">
        <x:f>$A$76</x:f>
        <x:v>B006</x:v>
      </x:c>
      <x:c r="I17" s="39" t="str">
        <x:f>$A$77</x:f>
        <x:v>B007</x:v>
      </x:c>
      <x:c r="J17" s="39" t="str">
        <x:f>$A$78</x:f>
        <x:v>B008</x:v>
      </x:c>
      <x:c r="K17" s="39" t="str">
        <x:f>$A$79</x:f>
        <x:v>B009</x:v>
      </x:c>
      <x:c r="L17" s="39" t="str">
        <x:f>$A$80</x:f>
        <x:v>B010</x:v>
      </x:c>
      <x:c r="M17" s="39" t="str">
        <x:f>$A$81</x:f>
        <x:v>B011</x:v>
      </x:c>
      <x:c r="N17" s="39" t="str">
        <x:f>$A$82</x:f>
        <x:v>B012</x:v>
      </x:c>
      <x:c r="O17" s="39" t="str">
        <x:f>$A$83</x:f>
        <x:v>B013</x:v>
      </x:c>
      <x:c r="P17" s="39" t="str">
        <x:f>$A$84</x:f>
        <x:v>B014</x:v>
      </x:c>
      <x:c r="Q17" s="39" t="str">
        <x:f>$A$85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/>
      <x:c r="C18" s="45" t="n"/>
      <x:c r="D18" s="45" t="n"/>
      <x:c r="E18" s="45" t="n"/>
      <x:c r="F18" s="45" t="n"/>
      <x:c r="G18" s="45" t="n"/>
      <x:c r="H18" s="45" t="n"/>
      <x:c r="I18" s="45" t="n"/>
      <x:c r="J18" s="45" t="n"/>
      <x:c r="K18" s="45" t="n"/>
      <x:c r="L18" s="45" t="n"/>
      <x:c r="M18" s="45" t="n"/>
      <x:c r="N18" s="45" t="n"/>
      <x:c r="O18" s="45" t="n"/>
      <x:c r="P18" s="45" t="n"/>
      <x:c r="Q18" s="45" t="n"/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IF($B$86="","",IFERROR(VLOOKUP($B$86,$A$33:$T$64,16,FALSE),""))</x:f>
      </x:c>
      <x:c r="C21" s="39" t="str">
        <x:f>IF($B$87="","",IFERROR(VLOOKUP($B$87,$A$33:$T$64,16,FALSE),""))</x:f>
      </x:c>
      <x:c r="D21" s="39" t="str">
        <x:f>IF($B$88="","",IFERROR(VLOOKUP($B$88,$A$33:$T$64,16,FALSE),""))</x:f>
      </x:c>
      <x:c r="E21" s="39" t="str">
        <x:f>IF($B$89="","",IFERROR(VLOOKUP($B$89,$A$33:$T$64,16,FALSE),""))</x:f>
      </x:c>
      <x:c r="F21" s="39" t="str">
        <x:f>IF($B$90="","",IFERROR(VLOOKUP($B$90,$A$33:$T$64,16,FALSE),""))</x:f>
      </x:c>
      <x:c r="G21" s="39" t="str">
        <x:f>IF($B$91="","",IFERROR(VLOOKUP($B$91,$A$33:$T$64,16,FALSE),""))</x:f>
      </x:c>
      <x:c r="H21" s="39" t="str">
        <x:f>IF($B$92="","",IFERROR(VLOOKUP($B$92,$A$33:$T$64,16,FALSE),""))</x:f>
      </x:c>
      <x:c r="I21" s="39" t="str">
        <x:f>IF($B$93="","",IFERROR(VLOOKUP($B$93,$A$33:$T$64,16,FALSE),""))</x:f>
      </x:c>
      <x:c r="J21" s="39" t="str">
        <x:f>IF($B$94="","",IFERROR(VLOOKUP($B$94,$A$33:$T$64,16,FALSE),""))</x:f>
      </x:c>
      <x:c r="K21" s="39" t="str">
        <x:f>IF($B$95="","",IFERROR(VLOOKUP($B$95,$A$33:$T$64,16,FALSE),""))</x:f>
      </x:c>
      <x:c r="L21" s="39" t="str">
        <x:f>IF($B$96="","",IFERROR(VLOOKUP($B$96,$A$33:$T$64,16,FALSE),""))</x:f>
      </x:c>
      <x:c r="M21" s="39" t="str">
        <x:f>IF($B$97="","",IFERROR(VLOOKUP($B$97,$A$33:$T$64,16,FALSE),""))</x:f>
      </x:c>
      <x:c r="N21" s="39" t="str">
        <x:f>IF($B$98="","",IFERROR(VLOOKUP($B$98,$A$33:$T$64,16,FALSE),""))</x:f>
      </x:c>
      <x:c r="O21" s="39" t="str">
        <x:f>IF($B$99="","",IFERROR(VLOOKUP($B$99,$A$33:$T$64,16,FALSE),""))</x:f>
      </x:c>
      <x:c r="P21" s="39" t="str">
        <x:f>IF($B$100="","",IFERROR(VLOOKUP($B$100,$A$33:$T$64,16,FALSE),""))</x:f>
      </x:c>
      <x:c r="Q21" s="39" t="str">
        <x:f>IF($B$101="","",IFERROR(VLOOKUP($B$101,$A$33:$T$64,16,FALSE),""))</x:f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IF($B$86="","",IFERROR(VLOOKUP($B$86,$A$33:$T$64,6,FALSE),""))</x:f>
      </x:c>
      <x:c r="C22" s="39" t="str">
        <x:f>IF($B$87="","",IFERROR(VLOOKUP($B$87,$A$33:$T$64,6,FALSE),""))</x:f>
      </x:c>
      <x:c r="D22" s="39" t="str">
        <x:f>IF($B$88="","",IFERROR(VLOOKUP($B$88,$A$33:$T$64,6,FALSE),""))</x:f>
      </x:c>
      <x:c r="E22" s="39" t="str">
        <x:f>IF($B$89="","",IFERROR(VLOOKUP($B$89,$A$33:$T$64,6,FALSE),""))</x:f>
      </x:c>
      <x:c r="F22" s="39" t="str">
        <x:f>IF($B$90="","",IFERROR(VLOOKUP($B$90,$A$33:$T$64,6,FALSE),""))</x:f>
      </x:c>
      <x:c r="G22" s="39" t="str">
        <x:f>IF($B$91="","",IFERROR(VLOOKUP($B$91,$A$33:$T$64,6,FALSE),""))</x:f>
      </x:c>
      <x:c r="H22" s="39" t="str">
        <x:f>IF($B$92="","",IFERROR(VLOOKUP($B$92,$A$33:$T$64,6,FALSE),""))</x:f>
      </x:c>
      <x:c r="I22" s="39" t="str">
        <x:f>IF($B$93="","",IFERROR(VLOOKUP($B$93,$A$33:$T$64,6,FALSE),""))</x:f>
      </x:c>
      <x:c r="J22" s="39" t="str">
        <x:f>IF($B$94="","",IFERROR(VLOOKUP($B$94,$A$33:$T$64,6,FALSE),""))</x:f>
      </x:c>
      <x:c r="K22" s="39" t="str">
        <x:f>IF($B$95="","",IFERROR(VLOOKUP($B$95,$A$33:$T$64,6,FALSE),""))</x:f>
      </x:c>
      <x:c r="L22" s="39" t="str">
        <x:f>IF($B$96="","",IFERROR(VLOOKUP($B$96,$A$33:$T$64,6,FALSE),""))</x:f>
      </x:c>
      <x:c r="M22" s="39" t="str">
        <x:f>IF($B$97="","",IFERROR(VLOOKUP($B$97,$A$33:$T$64,6,FALSE),""))</x:f>
      </x:c>
      <x:c r="N22" s="39" t="str">
        <x:f>IF($B$98="","",IFERROR(VLOOKUP($B$98,$A$33:$T$64,6,FALSE),""))</x:f>
      </x:c>
      <x:c r="O22" s="39" t="str">
        <x:f>IF($B$99="","",IFERROR(VLOOKUP($B$99,$A$33:$T$64,6,FALSE),""))</x:f>
      </x:c>
      <x:c r="P22" s="39" t="str">
        <x:f>IF($B$100="","",IFERROR(VLOOKUP($B$100,$A$33:$T$64,6,FALSE),""))</x:f>
      </x:c>
      <x:c r="Q22" s="39" t="str">
        <x:f>IF($B$101="","",IFERROR(VLOOKUP($B$101,$A$33:$T$64,6,FALSE),""))</x:f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IF($D$86="","",$D$86)</x:f>
      </x:c>
      <x:c r="C23" s="39" t="str">
        <x:f>IF($D$87="","",$D$87)</x:f>
      </x:c>
      <x:c r="D23" s="39" t="str">
        <x:f>IF($D$88="","",$D$88)</x:f>
      </x:c>
      <x:c r="E23" s="39" t="str">
        <x:f>IF($D$89="","",$D$89)</x:f>
      </x:c>
      <x:c r="F23" s="39" t="str">
        <x:f>IF($D$90="","",$D$90)</x:f>
      </x:c>
      <x:c r="G23" s="39" t="str">
        <x:f>IF($D$91="","",$D$91)</x:f>
      </x:c>
      <x:c r="H23" s="39" t="str">
        <x:f>IF($D$92="","",$D$92)</x:f>
      </x:c>
      <x:c r="I23" s="39" t="str">
        <x:f>IF($D$93="","",$D$93)</x:f>
      </x:c>
      <x:c r="J23" s="39" t="str">
        <x:f>IF($D$94="","",$D$94)</x:f>
      </x:c>
      <x:c r="K23" s="39" t="str">
        <x:f>IF($D$95="","",$D$95)</x:f>
      </x:c>
      <x:c r="L23" s="39" t="str">
        <x:f>IF($D$96="","",$D$96)</x:f>
      </x:c>
      <x:c r="M23" s="39" t="str">
        <x:f>IF($D$97="","",$D$97)</x:f>
      </x:c>
      <x:c r="N23" s="39" t="str">
        <x:f>IF($D$98="","",$D$98)</x:f>
      </x:c>
      <x:c r="O23" s="39" t="str">
        <x:f>IF($D$99="","",$D$99)</x:f>
      </x:c>
      <x:c r="P23" s="39" t="str">
        <x:f>IF($D$100="","",$D$100)</x:f>
      </x:c>
      <x:c r="Q23" s="39" t="str">
        <x:f>IF($D$101="","",$D$101)</x:f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$A$86</x:f>
        <x:v>B016</x:v>
      </x:c>
      <x:c r="C24" s="39" t="str">
        <x:f>$A$87</x:f>
        <x:v>B017</x:v>
      </x:c>
      <x:c r="D24" s="39" t="str">
        <x:f>$A$88</x:f>
        <x:v>B018</x:v>
      </x:c>
      <x:c r="E24" s="39" t="str">
        <x:f>$A$89</x:f>
        <x:v>B019</x:v>
      </x:c>
      <x:c r="F24" s="39" t="str">
        <x:f>$A$90</x:f>
        <x:v>B020</x:v>
      </x:c>
      <x:c r="G24" s="39" t="str">
        <x:f>$A$91</x:f>
        <x:v>B021</x:v>
      </x:c>
      <x:c r="H24" s="39" t="str">
        <x:f>$A$92</x:f>
        <x:v>B022</x:v>
      </x:c>
      <x:c r="I24" s="39" t="str">
        <x:f>$A$93</x:f>
        <x:v>B023</x:v>
      </x:c>
      <x:c r="J24" s="39" t="str">
        <x:f>$A$94</x:f>
        <x:v>B024</x:v>
      </x:c>
      <x:c r="K24" s="39" t="str">
        <x:f>$A$95</x:f>
        <x:v>B025</x:v>
      </x:c>
      <x:c r="L24" s="39" t="str">
        <x:f>$A$96</x:f>
        <x:v>B026</x:v>
      </x:c>
      <x:c r="M24" s="39" t="str">
        <x:f>$A$97</x:f>
        <x:v>B027</x:v>
      </x:c>
      <x:c r="N24" s="39" t="str">
        <x:f>$A$98</x:f>
        <x:v>B028</x:v>
      </x:c>
      <x:c r="O24" s="39" t="str">
        <x:f>$A$99</x:f>
        <x:v>B029</x:v>
      </x:c>
      <x:c r="P24" s="39" t="str">
        <x:f>$A$100</x:f>
        <x:v>B030</x:v>
      </x:c>
      <x:c r="Q24" s="39" t="str">
        <x:f>$A$101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/>
      <x:c r="C25" s="45" t="n"/>
      <x:c r="D25" s="45" t="n"/>
      <x:c r="E25" s="45" t="n"/>
      <x:c r="F25" s="45" t="n"/>
      <x:c r="G25" s="45" t="n"/>
      <x:c r="H25" s="45" t="n"/>
      <x:c r="I25" s="45" t="n"/>
      <x:c r="J25" s="45" t="n"/>
      <x:c r="K25" s="45" t="n"/>
      <x:c r="L25" s="45" t="n"/>
      <x:c r="M25" s="45" t="n"/>
      <x:c r="N25" s="45" t="n"/>
      <x:c r="O25" s="45" t="n"/>
      <x:c r="P25" s="45" t="n"/>
      <x:c r="Q25" s="45" t="n"/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" t="n"/>
      <x:c r="B27" s="1" t="n"/>
      <x:c r="C27" s="1" t="n"/>
      <x:c r="D27" s="1" t="n"/>
      <x:c r="E27" s="1" t="n"/>
      <x:c r="F27" s="1" t="n"/>
      <x:c r="G27" s="1" t="n"/>
      <x:c r="H27" s="1" t="n"/>
      <x:c r="I27" s="1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</x:row>
    <x:row r="28" s="97" customFormat="1" ht="28" customHeight="1">
      <x:c r="A28" s="124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</x:row>
    <x:row r="29">
      <x:c r="A29" s="1" t="n"/>
      <x:c r="B29" s="1" t="n"/>
      <x:c r="C29" s="1" t="n"/>
      <x:c r="D29" s="1" t="n"/>
      <x:c r="E29" s="1" t="n"/>
      <x:c r="F29" s="1" t="n"/>
      <x:c r="G29" s="1" t="n"/>
      <x:c r="H29" s="1" t="n"/>
      <x:c r="I29" s="1" t="n"/>
      <x:c r="J29" s="1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</x:row>
    <x:row r="30">
      <x:c r="A30" s="1" t="n"/>
      <x:c r="B30" s="1" t="n"/>
      <x:c r="C30" s="1" t="n"/>
      <x:c r="D30" s="1" t="n"/>
      <x:c r="E30" s="1" t="n"/>
      <x:c r="F30" s="1" t="n"/>
      <x:c r="G30" s="1" t="n"/>
      <x:c r="H30" s="1" t="n"/>
      <x:c r="I30" s="1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</x:row>
    <x:row r="31" s="97" customFormat="1" ht="24" customHeight="1">
      <x:c r="A31" s="107" t="inlineStr">
        <x:is>
          <x:t xml:space="preserve">|▪︎▪︎| — BITGROUP TABLE</x:t>
        </x:is>
      </x:c>
      <x:c r="B31" s="159" t="n"/>
      <x:c r="C31" s="159" t="n"/>
      <x:c r="D31" s="159" t="n"/>
      <x:c r="E31" s="159" t="n"/>
      <x:c r="F31" s="159" t="n"/>
      <x:c r="G31" s="159" t="n"/>
      <x:c r="H31" s="159" t="n"/>
      <x:c r="I31" s="159" t="n"/>
      <x:c r="J31" s="159" t="n"/>
      <x:c r="K31" s="159" t="n"/>
      <x:c r="L31" s="159" t="n"/>
      <x:c r="M31" s="159" t="n"/>
      <x:c r="N31" s="159" t="n"/>
      <x:c r="O31" s="159" t="n"/>
      <x:c r="P31" s="159" t="n"/>
      <x:c r="Q31" s="159" t="n"/>
      <x:c r="R31" s="159" t="n"/>
      <x:c r="S31" s="159" t="n"/>
      <x:c r="T31" s="159" t="n"/>
    </x:row>
    <x:row r="32" s="97" customFormat="1" ht="30" customHeight="1">
      <x:c r="A32" s="29" t="inlineStr">
        <x:is>
          <x:t xml:space="preserve">1 Placement ID</x:t>
        </x:is>
      </x:c>
      <x:c r="B32" s="29" t="inlineStr">
        <x:is>
          <x:t xml:space="preserve">2 Placement Name</x:t>
        </x:is>
      </x:c>
      <x:c r="C32" s="29" t="inlineStr">
        <x:is>
          <x:t xml:space="preserve">3 Start Bit</x:t>
        </x:is>
      </x:c>
      <x:c r="D32" s="29" t="inlineStr">
        <x:is>
          <x:t xml:space="preserve">4 End Bit</x:t>
        </x:is>
      </x:c>
      <x:c r="E32" s="29" t="inlineStr">
        <x:is>
          <x:t xml:space="preserve">5 Width</x:t>
        </x:is>
      </x:c>
      <x:c r="F32" s="29" t="inlineStr">
        <x:is>
          <x:t xml:space="preserve">6 Trust Code</x:t>
        </x:is>
      </x:c>
      <x:c r="G32" s="29" t="inlineStr">
        <x:is>
          <x:t xml:space="preserve">7 Base Trust</x:t>
        </x:is>
      </x:c>
      <x:c r="H32" s="29" t="inlineStr">
        <x:is>
          <x:t xml:space="preserve">8 Semantic Definition</x:t>
        </x:is>
      </x:c>
      <x:c r="I32" s="29" t="inlineStr">
        <x:is>
          <x:t xml:space="preserve">9 Semantic Allowable Range / States</x:t>
        </x:is>
      </x:c>
      <x:c r="J32" s="29" t="inlineStr">
        <x:is>
          <x:t xml:space="preserve">10 Decode Formula</x:t>
        </x:is>
      </x:c>
      <x:c r="K32" s="29" t="inlineStr">
        <x:is>
          <x:t xml:space="preserve">11 Trust Algorithm</x:t>
        </x:is>
      </x:c>
      <x:c r="L32" s="29" t="inlineStr">
        <x:is>
          <x:t xml:space="preserve">12 Conditional Rule</x:t>
        </x:is>
      </x:c>
      <x:c r="M32" s="29" t="inlineStr">
        <x:is>
          <x:t xml:space="preserve">13 Governing / Decode Inputs</x:t>
        </x:is>
      </x:c>
      <x:c r="N32" s="29" t="inlineStr">
        <x:is>
          <x:t xml:space="preserve">14 Notes</x:t>
        </x:is>
      </x:c>
      <x:c r="O32" s="29" t="inlineStr">
        <x:is>
          <x:t xml:space="preserve">15 Status</x:t>
        </x:is>
      </x:c>
      <x:c r="P32" s="29" t="inlineStr">
        <x:is>
          <x:t xml:space="preserve">16 Registered BitGroup</x:t>
        </x:is>
      </x:c>
      <x:c r="Q32" s="29" t="inlineStr">
        <x:is>
          <x:t xml:space="preserve">17 Semantic Key</x:t>
        </x:is>
      </x:c>
      <x:c r="R32" s="29" t="inlineStr">
        <x:is>
          <x:t xml:space="preserve">18 Semantic Role</x:t>
        </x:is>
      </x:c>
      <x:c r="S32" s="29" t="inlineStr">
        <x:is>
          <x:t xml:space="preserve">19 Serialization Orientation</x:t>
        </x:is>
      </x:c>
      <x:c r="T32" s="29" t="inlineStr">
        <x:is>
          <x:t xml:space="preserve">20 Reader Code Set</x:t>
        </x:is>
      </x:c>
      <x:c r="U32" s="29" t="inlineStr">
        <x:is>
          <x:t xml:space="preserve">21 Semantic Math Class</x:t>
        </x:is>
      </x:c>
    </x:row>
    <x:row r="33">
      <x:c r="A33" s="76" t="n"/>
      <x:c r="B33" s="76" t="n"/>
      <x:c r="C33" s="76" t="n"/>
      <x:c r="D33" s="76" t="n"/>
      <x:c r="E33" s="5" t="str">
        <x:f>IF(AND(C33&lt;&gt;"",D33&lt;&gt;""),IFERROR(VALUE(RIGHT(D33,3))-VALUE(RIGHT(C33,3))+1,D33-C33+1),"")</x:f>
      </x:c>
      <x:c r="F33" s="76" t="n"/>
      <x:c r="G33" s="77" t="n"/>
      <x:c r="H33" s="76" t="n"/>
      <x:c r="I33" s="76" t="n"/>
      <x:c r="J33" s="76" t="n"/>
      <x:c r="K33" s="76" t="n"/>
      <x:c r="L33" s="76" t="n"/>
      <x:c r="M33" s="76" t="n"/>
      <x:c r="N33" s="76" t="n"/>
      <x:c r="O33" s="76" t="n"/>
      <x:c r="P33" s="76" t="n"/>
      <x:c r="Q33" s="76" t="n"/>
      <x:c r="R33" s="76" t="n"/>
      <x:c r="S33" s="76" t="n"/>
      <x:c r="T33" s="76" t="n"/>
      <x:c r="U33" s="165" t="n"/>
    </x:row>
    <x:row r="34">
      <x:c r="A34" s="76" t="n"/>
      <x:c r="B34" s="76" t="n"/>
      <x:c r="C34" s="76" t="n"/>
      <x:c r="D34" s="76" t="n"/>
      <x:c r="E34" s="5" t="str">
        <x:f>IF(AND(C34&lt;&gt;"",D34&lt;&gt;""),IFERROR(VALUE(RIGHT(D34,3))-VALUE(RIGHT(C34,3))+1,D34-C34+1),"")</x:f>
      </x:c>
      <x:c r="F34" s="76" t="n"/>
      <x:c r="G34" s="77" t="n"/>
      <x:c r="H34" s="76" t="n"/>
      <x:c r="I34" s="76" t="n"/>
      <x:c r="J34" s="76" t="n"/>
      <x:c r="K34" s="76" t="n"/>
      <x:c r="L34" s="76" t="n"/>
      <x:c r="M34" s="76" t="n"/>
      <x:c r="N34" s="76" t="n"/>
      <x:c r="O34" s="76" t="n"/>
      <x:c r="P34" s="76" t="n"/>
      <x:c r="Q34" s="76" t="n"/>
      <x:c r="R34" s="76" t="n"/>
      <x:c r="S34" s="76" t="n"/>
      <x:c r="T34" s="76" t="n"/>
      <x:c r="U34" s="165" t="n"/>
    </x:row>
    <x:row r="35">
      <x:c r="A35" s="76" t="n"/>
      <x:c r="B35" s="76" t="n"/>
      <x:c r="C35" s="76" t="n"/>
      <x:c r="D35" s="76" t="n"/>
      <x:c r="E35" s="5" t="str">
        <x:f>IF(AND(C35&lt;&gt;"",D35&lt;&gt;""),IFERROR(VALUE(RIGHT(D35,3))-VALUE(RIGHT(C35,3))+1,D35-C35+1),"")</x:f>
      </x:c>
      <x:c r="F35" s="76" t="n"/>
      <x:c r="G35" s="77" t="n"/>
      <x:c r="H35" s="76" t="n"/>
      <x:c r="I35" s="76" t="n"/>
      <x:c r="J35" s="76" t="n"/>
      <x:c r="K35" s="76" t="n"/>
      <x:c r="L35" s="76" t="n"/>
      <x:c r="M35" s="76" t="n"/>
      <x:c r="N35" s="76" t="n"/>
      <x:c r="O35" s="76" t="n"/>
      <x:c r="P35" s="76" t="n"/>
      <x:c r="Q35" s="76" t="n"/>
      <x:c r="R35" s="76" t="n"/>
      <x:c r="S35" s="76" t="n"/>
      <x:c r="T35" s="76" t="n"/>
      <x:c r="U35" s="165" t="n"/>
    </x:row>
    <x:row r="36">
      <x:c r="A36" s="76" t="n"/>
      <x:c r="B36" s="76" t="n"/>
      <x:c r="C36" s="76" t="n"/>
      <x:c r="D36" s="76" t="n"/>
      <x:c r="E36" s="5" t="str">
        <x:f>IF(AND(C36&lt;&gt;"",D36&lt;&gt;""),IFERROR(VALUE(RIGHT(D36,3))-VALUE(RIGHT(C36,3))+1,D36-C36+1),"")</x:f>
      </x:c>
      <x:c r="F36" s="76" t="n"/>
      <x:c r="G36" s="77" t="n"/>
      <x:c r="H36" s="76" t="n"/>
      <x:c r="I36" s="76" t="n"/>
      <x:c r="J36" s="76" t="n"/>
      <x:c r="K36" s="76" t="n"/>
      <x:c r="L36" s="76" t="n"/>
      <x:c r="M36" s="76" t="n"/>
      <x:c r="N36" s="76" t="n"/>
      <x:c r="O36" s="76" t="n"/>
      <x:c r="P36" s="76" t="n"/>
      <x:c r="Q36" s="76" t="n"/>
      <x:c r="R36" s="76" t="n"/>
      <x:c r="S36" s="76" t="n"/>
      <x:c r="T36" s="76" t="n"/>
      <x:c r="U36" s="165" t="n"/>
    </x:row>
    <x:row r="37">
      <x:c r="A37" s="76" t="n"/>
      <x:c r="B37" s="76" t="n"/>
      <x:c r="C37" s="76" t="n"/>
      <x:c r="D37" s="76" t="n"/>
      <x:c r="E37" s="5" t="str">
        <x:f>IF(AND(C37&lt;&gt;"",D37&lt;&gt;""),IFERROR(VALUE(RIGHT(D37,3))-VALUE(RIGHT(C37,3))+1,D37-C37+1),"")</x:f>
      </x:c>
      <x:c r="F37" s="76" t="n"/>
      <x:c r="G37" s="77" t="n"/>
      <x:c r="H37" s="76" t="n"/>
      <x:c r="I37" s="76" t="n"/>
      <x:c r="J37" s="76" t="n"/>
      <x:c r="K37" s="76" t="n"/>
      <x:c r="L37" s="76" t="n"/>
      <x:c r="M37" s="76" t="n"/>
      <x:c r="N37" s="76" t="n"/>
      <x:c r="O37" s="76" t="n"/>
      <x:c r="P37" s="76" t="n"/>
      <x:c r="Q37" s="76" t="n"/>
      <x:c r="R37" s="76" t="n"/>
      <x:c r="S37" s="76" t="n"/>
      <x:c r="T37" s="76" t="n"/>
      <x:c r="U37" s="165" t="n"/>
    </x:row>
    <x:row r="38">
      <x:c r="A38" s="76" t="n"/>
      <x:c r="B38" s="76" t="n"/>
      <x:c r="C38" s="76" t="n"/>
      <x:c r="D38" s="76" t="n"/>
      <x:c r="E38" s="5" t="str">
        <x:f>IF(AND(C38&lt;&gt;"",D38&lt;&gt;""),IFERROR(VALUE(RIGHT(D38,3))-VALUE(RIGHT(C38,3))+1,D38-C38+1),"")</x:f>
      </x:c>
      <x:c r="F38" s="76" t="n"/>
      <x:c r="G38" s="77" t="n"/>
      <x:c r="H38" s="76" t="n"/>
      <x:c r="I38" s="76" t="n"/>
      <x:c r="J38" s="76" t="n"/>
      <x:c r="K38" s="76" t="n"/>
      <x:c r="L38" s="76" t="n"/>
      <x:c r="M38" s="76" t="n"/>
      <x:c r="N38" s="76" t="n"/>
      <x:c r="O38" s="76" t="n"/>
      <x:c r="P38" s="76" t="n"/>
      <x:c r="Q38" s="76" t="n"/>
      <x:c r="R38" s="76" t="n"/>
      <x:c r="S38" s="76" t="n"/>
      <x:c r="T38" s="76" t="n"/>
      <x:c r="U38" s="165" t="n"/>
    </x:row>
    <x:row r="39">
      <x:c r="A39" s="76" t="n"/>
      <x:c r="B39" s="76" t="n"/>
      <x:c r="C39" s="76" t="n"/>
      <x:c r="D39" s="76" t="n"/>
      <x:c r="E39" s="5" t="str">
        <x:f>IF(AND(C39&lt;&gt;"",D39&lt;&gt;""),IFERROR(VALUE(RIGHT(D39,3))-VALUE(RIGHT(C39,3))+1,D39-C39+1),"")</x:f>
      </x:c>
      <x:c r="F39" s="76" t="n"/>
      <x:c r="G39" s="77" t="n"/>
      <x:c r="H39" s="76" t="n"/>
      <x:c r="I39" s="76" t="n"/>
      <x:c r="J39" s="76" t="n"/>
      <x:c r="K39" s="76" t="n"/>
      <x:c r="L39" s="76" t="n"/>
      <x:c r="M39" s="76" t="n"/>
      <x:c r="N39" s="76" t="n"/>
      <x:c r="O39" s="76" t="n"/>
      <x:c r="P39" s="76" t="n"/>
      <x:c r="Q39" s="76" t="n"/>
      <x:c r="R39" s="76" t="n"/>
      <x:c r="S39" s="76" t="n"/>
      <x:c r="T39" s="76" t="n"/>
      <x:c r="U39" s="165" t="n"/>
    </x:row>
    <x:row r="40">
      <x:c r="A40" s="76" t="n"/>
      <x:c r="B40" s="76" t="n"/>
      <x:c r="C40" s="76" t="n"/>
      <x:c r="D40" s="76" t="n"/>
      <x:c r="E40" s="5" t="str">
        <x:f>IF(AND(C40&lt;&gt;"",D40&lt;&gt;""),IFERROR(VALUE(RIGHT(D40,3))-VALUE(RIGHT(C40,3))+1,D40-C40+1),"")</x:f>
      </x:c>
      <x:c r="F40" s="76" t="n"/>
      <x:c r="G40" s="77" t="n"/>
      <x:c r="H40" s="76" t="n"/>
      <x:c r="I40" s="76" t="n"/>
      <x:c r="J40" s="76" t="n"/>
      <x:c r="K40" s="76" t="n"/>
      <x:c r="L40" s="76" t="n"/>
      <x:c r="M40" s="76" t="n"/>
      <x:c r="N40" s="76" t="n"/>
      <x:c r="O40" s="76" t="n"/>
      <x:c r="P40" s="76" t="n"/>
      <x:c r="Q40" s="76" t="n"/>
      <x:c r="R40" s="76" t="n"/>
      <x:c r="S40" s="76" t="n"/>
      <x:c r="T40" s="76" t="n"/>
      <x:c r="U40" s="165" t="n"/>
    </x:row>
    <x:row r="41">
      <x:c r="A41" s="76" t="n"/>
      <x:c r="B41" s="76" t="n"/>
      <x:c r="C41" s="76" t="n"/>
      <x:c r="D41" s="76" t="n"/>
      <x:c r="E41" s="5" t="str">
        <x:f>IF(AND(C41&lt;&gt;"",D41&lt;&gt;""),IFERROR(VALUE(RIGHT(D41,3))-VALUE(RIGHT(C41,3))+1,D41-C41+1),"")</x:f>
      </x:c>
      <x:c r="F41" s="76" t="n"/>
      <x:c r="G41" s="77" t="n"/>
      <x:c r="H41" s="76" t="n"/>
      <x:c r="I41" s="76" t="n"/>
      <x:c r="J41" s="76" t="n"/>
      <x:c r="K41" s="76" t="n"/>
      <x:c r="L41" s="76" t="n"/>
      <x:c r="M41" s="76" t="n"/>
      <x:c r="N41" s="76" t="n"/>
      <x:c r="O41" s="76" t="n"/>
      <x:c r="P41" s="76" t="n"/>
      <x:c r="Q41" s="76" t="n"/>
      <x:c r="R41" s="76" t="n"/>
      <x:c r="S41" s="76" t="n"/>
      <x:c r="T41" s="76" t="n"/>
      <x:c r="U41" s="165" t="n"/>
    </x:row>
    <x:row r="42">
      <x:c r="A42" s="76" t="n"/>
      <x:c r="B42" s="76" t="n"/>
      <x:c r="C42" s="76" t="n"/>
      <x:c r="D42" s="76" t="n"/>
      <x:c r="E42" s="5" t="str">
        <x:f>IF(AND(C42&lt;&gt;"",D42&lt;&gt;""),IFERROR(VALUE(RIGHT(D42,3))-VALUE(RIGHT(C42,3))+1,D42-C42+1),"")</x:f>
      </x:c>
      <x:c r="F42" s="76" t="n"/>
      <x:c r="G42" s="77" t="n"/>
      <x:c r="H42" s="76" t="n"/>
      <x:c r="I42" s="76" t="n"/>
      <x:c r="J42" s="76" t="n"/>
      <x:c r="K42" s="76" t="n"/>
      <x:c r="L42" s="76" t="n"/>
      <x:c r="M42" s="76" t="n"/>
      <x:c r="N42" s="76" t="n"/>
      <x:c r="O42" s="76" t="n"/>
      <x:c r="P42" s="76" t="n"/>
      <x:c r="Q42" s="76" t="n"/>
      <x:c r="R42" s="76" t="n"/>
      <x:c r="S42" s="76" t="n"/>
      <x:c r="T42" s="76" t="n"/>
      <x:c r="U42" s="165" t="n"/>
    </x:row>
    <x:row r="43">
      <x:c r="A43" s="76" t="n"/>
      <x:c r="B43" s="76" t="n"/>
      <x:c r="C43" s="76" t="n"/>
      <x:c r="D43" s="76" t="n"/>
      <x:c r="E43" s="5" t="str">
        <x:f>IF(AND(C43&lt;&gt;"",D43&lt;&gt;""),IFERROR(VALUE(RIGHT(D43,3))-VALUE(RIGHT(C43,3))+1,D43-C43+1),"")</x:f>
      </x:c>
      <x:c r="F43" s="76" t="n"/>
      <x:c r="G43" s="77" t="n"/>
      <x:c r="H43" s="76" t="n"/>
      <x:c r="I43" s="76" t="n"/>
      <x:c r="J43" s="76" t="n"/>
      <x:c r="K43" s="76" t="n"/>
      <x:c r="L43" s="76" t="n"/>
      <x:c r="M43" s="76" t="n"/>
      <x:c r="N43" s="76" t="n"/>
      <x:c r="O43" s="76" t="n"/>
      <x:c r="P43" s="76" t="n"/>
      <x:c r="Q43" s="76" t="n"/>
      <x:c r="R43" s="76" t="n"/>
      <x:c r="S43" s="76" t="n"/>
      <x:c r="T43" s="76" t="n"/>
      <x:c r="U43" s="165" t="n"/>
    </x:row>
    <x:row r="44">
      <x:c r="A44" s="76" t="n"/>
      <x:c r="B44" s="76" t="n"/>
      <x:c r="C44" s="76" t="n"/>
      <x:c r="D44" s="76" t="n"/>
      <x:c r="E44" s="5" t="str">
        <x:f>IF(AND(C44&lt;&gt;"",D44&lt;&gt;""),IFERROR(VALUE(RIGHT(D44,3))-VALUE(RIGHT(C44,3))+1,D44-C44+1),"")</x:f>
      </x:c>
      <x:c r="F44" s="76" t="n"/>
      <x:c r="G44" s="77" t="n"/>
      <x:c r="H44" s="76" t="n"/>
      <x:c r="I44" s="76" t="n"/>
      <x:c r="J44" s="76" t="n"/>
      <x:c r="K44" s="76" t="n"/>
      <x:c r="L44" s="76" t="n"/>
      <x:c r="M44" s="76" t="n"/>
      <x:c r="N44" s="76" t="n"/>
      <x:c r="O44" s="76" t="n"/>
      <x:c r="P44" s="76" t="n"/>
      <x:c r="Q44" s="76" t="n"/>
      <x:c r="R44" s="76" t="n"/>
      <x:c r="S44" s="76" t="n"/>
      <x:c r="T44" s="76" t="n"/>
      <x:c r="U44" s="165" t="n"/>
    </x:row>
    <x:row r="45">
      <x:c r="A45" s="76" t="n"/>
      <x:c r="B45" s="76" t="n"/>
      <x:c r="C45" s="76" t="n"/>
      <x:c r="D45" s="76" t="n"/>
      <x:c r="E45" s="5" t="str">
        <x:f>IF(AND(C45&lt;&gt;"",D45&lt;&gt;""),IFERROR(VALUE(RIGHT(D45,3))-VALUE(RIGHT(C45,3))+1,D45-C45+1),"")</x:f>
      </x:c>
      <x:c r="F45" s="76" t="n"/>
      <x:c r="G45" s="77" t="n"/>
      <x:c r="H45" s="76" t="n"/>
      <x:c r="I45" s="76" t="n"/>
      <x:c r="J45" s="76" t="n"/>
      <x:c r="K45" s="76" t="n"/>
      <x:c r="L45" s="76" t="n"/>
      <x:c r="M45" s="76" t="n"/>
      <x:c r="N45" s="76" t="n"/>
      <x:c r="O45" s="76" t="n"/>
      <x:c r="P45" s="76" t="n"/>
      <x:c r="Q45" s="76" t="n"/>
      <x:c r="R45" s="76" t="n"/>
      <x:c r="S45" s="76" t="n"/>
      <x:c r="T45" s="76" t="n"/>
      <x:c r="U45" s="165" t="n"/>
    </x:row>
    <x:row r="46">
      <x:c r="A46" s="76" t="n"/>
      <x:c r="B46" s="76" t="n"/>
      <x:c r="C46" s="76" t="n"/>
      <x:c r="D46" s="76" t="n"/>
      <x:c r="E46" s="5" t="str">
        <x:f>IF(AND(C46&lt;&gt;"",D46&lt;&gt;""),IFERROR(VALUE(RIGHT(D46,3))-VALUE(RIGHT(C46,3))+1,D46-C46+1),"")</x:f>
      </x:c>
      <x:c r="F46" s="76" t="n"/>
      <x:c r="G46" s="77" t="n"/>
      <x:c r="H46" s="76" t="n"/>
      <x:c r="I46" s="76" t="n"/>
      <x:c r="J46" s="76" t="n"/>
      <x:c r="K46" s="76" t="n"/>
      <x:c r="L46" s="76" t="n"/>
      <x:c r="M46" s="76" t="n"/>
      <x:c r="N46" s="76" t="n"/>
      <x:c r="O46" s="76" t="n"/>
      <x:c r="P46" s="76" t="n"/>
      <x:c r="Q46" s="76" t="n"/>
      <x:c r="R46" s="76" t="n"/>
      <x:c r="S46" s="76" t="n"/>
      <x:c r="T46" s="76" t="n"/>
      <x:c r="U46" s="165" t="n"/>
    </x:row>
    <x:row r="47">
      <x:c r="A47" s="76" t="n"/>
      <x:c r="B47" s="76" t="n"/>
      <x:c r="C47" s="76" t="n"/>
      <x:c r="D47" s="76" t="n"/>
      <x:c r="E47" s="5" t="str">
        <x:f>IF(AND(C47&lt;&gt;"",D47&lt;&gt;""),IFERROR(VALUE(RIGHT(D47,3))-VALUE(RIGHT(C47,3))+1,D47-C47+1),"")</x:f>
      </x:c>
      <x:c r="F47" s="76" t="n"/>
      <x:c r="G47" s="77" t="n"/>
      <x:c r="H47" s="76" t="n"/>
      <x:c r="I47" s="76" t="n"/>
      <x:c r="J47" s="76" t="n"/>
      <x:c r="K47" s="76" t="n"/>
      <x:c r="L47" s="76" t="n"/>
      <x:c r="M47" s="76" t="n"/>
      <x:c r="N47" s="76" t="n"/>
      <x:c r="O47" s="76" t="n"/>
      <x:c r="P47" s="76" t="n"/>
      <x:c r="Q47" s="76" t="n"/>
      <x:c r="R47" s="76" t="n"/>
      <x:c r="S47" s="76" t="n"/>
      <x:c r="T47" s="76" t="n"/>
      <x:c r="U47" s="165" t="n"/>
    </x:row>
    <x:row r="48">
      <x:c r="A48" s="76" t="n"/>
      <x:c r="B48" s="76" t="n"/>
      <x:c r="C48" s="76" t="n"/>
      <x:c r="D48" s="76" t="n"/>
      <x:c r="E48" s="5" t="str">
        <x:f>IF(AND(C48&lt;&gt;"",D48&lt;&gt;""),IFERROR(VALUE(RIGHT(D48,3))-VALUE(RIGHT(C48,3))+1,D48-C48+1),"")</x:f>
      </x:c>
      <x:c r="F48" s="76" t="n"/>
      <x:c r="G48" s="77" t="n"/>
      <x:c r="H48" s="76" t="n"/>
      <x:c r="I48" s="76" t="n"/>
      <x:c r="J48" s="76" t="n"/>
      <x:c r="K48" s="76" t="n"/>
      <x:c r="L48" s="76" t="n"/>
      <x:c r="M48" s="76" t="n"/>
      <x:c r="N48" s="76" t="n"/>
      <x:c r="O48" s="76" t="n"/>
      <x:c r="P48" s="76" t="n"/>
      <x:c r="Q48" s="76" t="n"/>
      <x:c r="R48" s="76" t="n"/>
      <x:c r="S48" s="76" t="n"/>
      <x:c r="T48" s="76" t="n"/>
      <x:c r="U48" s="165" t="n"/>
    </x:row>
    <x:row r="49">
      <x:c r="A49" s="76" t="n"/>
      <x:c r="B49" s="76" t="n"/>
      <x:c r="C49" s="76" t="n"/>
      <x:c r="D49" s="76" t="n"/>
      <x:c r="E49" s="5" t="str">
        <x:f>IF(AND(C49&lt;&gt;"",D49&lt;&gt;""),IFERROR(VALUE(RIGHT(D49,3))-VALUE(RIGHT(C49,3))+1,D49-C49+1),"")</x:f>
      </x:c>
      <x:c r="F49" s="76" t="n"/>
      <x:c r="G49" s="77" t="n"/>
      <x:c r="H49" s="76" t="n"/>
      <x:c r="I49" s="76" t="n"/>
      <x:c r="J49" s="76" t="n"/>
      <x:c r="K49" s="76" t="n"/>
      <x:c r="L49" s="76" t="n"/>
      <x:c r="M49" s="76" t="n"/>
      <x:c r="N49" s="76" t="n"/>
      <x:c r="O49" s="76" t="n"/>
      <x:c r="P49" s="76" t="n"/>
      <x:c r="Q49" s="76" t="n"/>
      <x:c r="R49" s="76" t="n"/>
      <x:c r="S49" s="76" t="n"/>
      <x:c r="T49" s="76" t="n"/>
      <x:c r="U49" s="165" t="n"/>
    </x:row>
    <x:row r="50">
      <x:c r="A50" s="76" t="n"/>
      <x:c r="B50" s="76" t="n"/>
      <x:c r="C50" s="76" t="n"/>
      <x:c r="D50" s="76" t="n"/>
      <x:c r="E50" s="5" t="str">
        <x:f>IF(AND(C50&lt;&gt;"",D50&lt;&gt;""),IFERROR(VALUE(RIGHT(D50,3))-VALUE(RIGHT(C50,3))+1,D50-C50+1),"")</x:f>
      </x:c>
      <x:c r="F50" s="76" t="n"/>
      <x:c r="G50" s="77" t="n"/>
      <x:c r="H50" s="76" t="n"/>
      <x:c r="I50" s="76" t="n"/>
      <x:c r="J50" s="76" t="n"/>
      <x:c r="K50" s="76" t="n"/>
      <x:c r="L50" s="76" t="n"/>
      <x:c r="M50" s="76" t="n"/>
      <x:c r="N50" s="76" t="n"/>
      <x:c r="O50" s="76" t="n"/>
      <x:c r="P50" s="76" t="n"/>
      <x:c r="Q50" s="76" t="n"/>
      <x:c r="R50" s="76" t="n"/>
      <x:c r="S50" s="76" t="n"/>
      <x:c r="T50" s="76" t="n"/>
      <x:c r="U50" s="165" t="n"/>
    </x:row>
    <x:row r="51">
      <x:c r="A51" s="76" t="n"/>
      <x:c r="B51" s="76" t="n"/>
      <x:c r="C51" s="76" t="n"/>
      <x:c r="D51" s="76" t="n"/>
      <x:c r="E51" s="5" t="str">
        <x:f>IF(AND(C51&lt;&gt;"",D51&lt;&gt;""),IFERROR(VALUE(RIGHT(D51,3))-VALUE(RIGHT(C51,3))+1,D51-C51+1),"")</x:f>
      </x:c>
      <x:c r="F51" s="76" t="n"/>
      <x:c r="G51" s="77" t="n"/>
      <x:c r="H51" s="76" t="n"/>
      <x:c r="I51" s="76" t="n"/>
      <x:c r="J51" s="76" t="n"/>
      <x:c r="K51" s="76" t="n"/>
      <x:c r="L51" s="76" t="n"/>
      <x:c r="M51" s="76" t="n"/>
      <x:c r="N51" s="76" t="n"/>
      <x:c r="O51" s="76" t="n"/>
      <x:c r="P51" s="76" t="n"/>
      <x:c r="Q51" s="76" t="n"/>
      <x:c r="R51" s="76" t="n"/>
      <x:c r="S51" s="76" t="n"/>
      <x:c r="T51" s="76" t="n"/>
      <x:c r="U51" s="165" t="n"/>
    </x:row>
    <x:row r="52">
      <x:c r="A52" s="76" t="n"/>
      <x:c r="B52" s="76" t="n"/>
      <x:c r="C52" s="76" t="n"/>
      <x:c r="D52" s="76" t="n"/>
      <x:c r="E52" s="5" t="str">
        <x:f>IF(AND(C52&lt;&gt;"",D52&lt;&gt;""),IFERROR(VALUE(RIGHT(D52,3))-VALUE(RIGHT(C52,3))+1,D52-C52+1),"")</x:f>
      </x:c>
      <x:c r="F52" s="76" t="n"/>
      <x:c r="G52" s="77" t="n"/>
      <x:c r="H52" s="76" t="n"/>
      <x:c r="I52" s="76" t="n"/>
      <x:c r="J52" s="76" t="n"/>
      <x:c r="K52" s="76" t="n"/>
      <x:c r="L52" s="76" t="n"/>
      <x:c r="M52" s="76" t="n"/>
      <x:c r="N52" s="76" t="n"/>
      <x:c r="O52" s="76" t="n"/>
      <x:c r="P52" s="76" t="n"/>
      <x:c r="Q52" s="76" t="n"/>
      <x:c r="R52" s="76" t="n"/>
      <x:c r="S52" s="76" t="n"/>
      <x:c r="T52" s="76" t="n"/>
      <x:c r="U52" s="165" t="n"/>
    </x:row>
    <x:row r="53">
      <x:c r="A53" s="76" t="n"/>
      <x:c r="B53" s="76" t="n"/>
      <x:c r="C53" s="76" t="n"/>
      <x:c r="D53" s="76" t="n"/>
      <x:c r="E53" s="5" t="str">
        <x:f>IF(AND(C53&lt;&gt;"",D53&lt;&gt;""),IFERROR(VALUE(RIGHT(D53,3))-VALUE(RIGHT(C53,3))+1,D53-C53+1),"")</x:f>
      </x:c>
      <x:c r="F53" s="76" t="n"/>
      <x:c r="G53" s="77" t="n"/>
      <x:c r="H53" s="76" t="n"/>
      <x:c r="I53" s="76" t="n"/>
      <x:c r="J53" s="76" t="n"/>
      <x:c r="K53" s="76" t="n"/>
      <x:c r="L53" s="76" t="n"/>
      <x:c r="M53" s="76" t="n"/>
      <x:c r="N53" s="76" t="n"/>
      <x:c r="O53" s="76" t="n"/>
      <x:c r="P53" s="76" t="n"/>
      <x:c r="Q53" s="76" t="n"/>
      <x:c r="R53" s="76" t="n"/>
      <x:c r="S53" s="76" t="n"/>
      <x:c r="T53" s="76" t="n"/>
      <x:c r="U53" s="165" t="n"/>
    </x:row>
    <x:row r="54">
      <x:c r="A54" s="76" t="n"/>
      <x:c r="B54" s="76" t="n"/>
      <x:c r="C54" s="76" t="n"/>
      <x:c r="D54" s="76" t="n"/>
      <x:c r="E54" s="5" t="str">
        <x:f>IF(AND(C54&lt;&gt;"",D54&lt;&gt;""),IFERROR(VALUE(RIGHT(D54,3))-VALUE(RIGHT(C54,3))+1,D54-C54+1),"")</x:f>
      </x:c>
      <x:c r="F54" s="76" t="n"/>
      <x:c r="G54" s="77" t="n"/>
      <x:c r="H54" s="76" t="n"/>
      <x:c r="I54" s="76" t="n"/>
      <x:c r="J54" s="76" t="n"/>
      <x:c r="K54" s="76" t="n"/>
      <x:c r="L54" s="76" t="n"/>
      <x:c r="M54" s="76" t="n"/>
      <x:c r="N54" s="76" t="n"/>
      <x:c r="O54" s="76" t="n"/>
      <x:c r="P54" s="76" t="n"/>
      <x:c r="Q54" s="76" t="n"/>
      <x:c r="R54" s="76" t="n"/>
      <x:c r="S54" s="76" t="n"/>
      <x:c r="T54" s="76" t="n"/>
      <x:c r="U54" s="165" t="n"/>
    </x:row>
    <x:row r="55">
      <x:c r="A55" s="76" t="n"/>
      <x:c r="B55" s="76" t="n"/>
      <x:c r="C55" s="76" t="n"/>
      <x:c r="D55" s="76" t="n"/>
      <x:c r="E55" s="5" t="str">
        <x:f>IF(AND(C55&lt;&gt;"",D55&lt;&gt;""),IFERROR(VALUE(RIGHT(D55,3))-VALUE(RIGHT(C55,3))+1,D55-C55+1),"")</x:f>
      </x:c>
      <x:c r="F55" s="76" t="n"/>
      <x:c r="G55" s="77" t="n"/>
      <x:c r="H55" s="76" t="n"/>
      <x:c r="I55" s="76" t="n"/>
      <x:c r="J55" s="76" t="n"/>
      <x:c r="K55" s="76" t="n"/>
      <x:c r="L55" s="76" t="n"/>
      <x:c r="M55" s="76" t="n"/>
      <x:c r="N55" s="76" t="n"/>
      <x:c r="O55" s="76" t="n"/>
      <x:c r="P55" s="76" t="n"/>
      <x:c r="Q55" s="76" t="n"/>
      <x:c r="R55" s="76" t="n"/>
      <x:c r="S55" s="76" t="n"/>
      <x:c r="T55" s="76" t="n"/>
      <x:c r="U55" s="165" t="n"/>
    </x:row>
    <x:row r="56">
      <x:c r="A56" s="76" t="n"/>
      <x:c r="B56" s="76" t="n"/>
      <x:c r="C56" s="76" t="n"/>
      <x:c r="D56" s="76" t="n"/>
      <x:c r="E56" s="5" t="str">
        <x:f>IF(AND(C56&lt;&gt;"",D56&lt;&gt;""),IFERROR(VALUE(RIGHT(D56,3))-VALUE(RIGHT(C56,3))+1,D56-C56+1),"")</x:f>
      </x:c>
      <x:c r="F56" s="76" t="n"/>
      <x:c r="G56" s="77" t="n"/>
      <x:c r="H56" s="76" t="n"/>
      <x:c r="I56" s="76" t="n"/>
      <x:c r="J56" s="76" t="n"/>
      <x:c r="K56" s="76" t="n"/>
      <x:c r="L56" s="76" t="n"/>
      <x:c r="M56" s="76" t="n"/>
      <x:c r="N56" s="76" t="n"/>
      <x:c r="O56" s="76" t="n"/>
      <x:c r="P56" s="76" t="n"/>
      <x:c r="Q56" s="76" t="n"/>
      <x:c r="R56" s="76" t="n"/>
      <x:c r="S56" s="76" t="n"/>
      <x:c r="T56" s="76" t="n"/>
      <x:c r="U56" s="165" t="n"/>
    </x:row>
    <x:row r="57">
      <x:c r="A57" s="76" t="n"/>
      <x:c r="B57" s="76" t="n"/>
      <x:c r="C57" s="76" t="n"/>
      <x:c r="D57" s="76" t="n"/>
      <x:c r="E57" s="5" t="str">
        <x:f>IF(AND(C57&lt;&gt;"",D57&lt;&gt;""),IFERROR(VALUE(RIGHT(D57,3))-VALUE(RIGHT(C57,3))+1,D57-C57+1),"")</x:f>
      </x:c>
      <x:c r="F57" s="76" t="n"/>
      <x:c r="G57" s="77" t="n"/>
      <x:c r="H57" s="76" t="n"/>
      <x:c r="I57" s="76" t="n"/>
      <x:c r="J57" s="76" t="n"/>
      <x:c r="K57" s="76" t="n"/>
      <x:c r="L57" s="76" t="n"/>
      <x:c r="M57" s="76" t="n"/>
      <x:c r="N57" s="76" t="n"/>
      <x:c r="O57" s="76" t="n"/>
      <x:c r="P57" s="76" t="n"/>
      <x:c r="Q57" s="76" t="n"/>
      <x:c r="R57" s="76" t="n"/>
      <x:c r="S57" s="76" t="n"/>
      <x:c r="T57" s="76" t="n"/>
      <x:c r="U57" s="165" t="n"/>
    </x:row>
    <x:row r="58">
      <x:c r="A58" s="76" t="n"/>
      <x:c r="B58" s="76" t="n"/>
      <x:c r="C58" s="76" t="n"/>
      <x:c r="D58" s="76" t="n"/>
      <x:c r="E58" s="5" t="str">
        <x:f>IF(AND(C58&lt;&gt;"",D58&lt;&gt;""),IFERROR(VALUE(RIGHT(D58,3))-VALUE(RIGHT(C58,3))+1,D58-C58+1),"")</x:f>
      </x:c>
      <x:c r="F58" s="76" t="n"/>
      <x:c r="G58" s="77" t="n"/>
      <x:c r="H58" s="76" t="n"/>
      <x:c r="I58" s="76" t="n"/>
      <x:c r="J58" s="76" t="n"/>
      <x:c r="K58" s="76" t="n"/>
      <x:c r="L58" s="76" t="n"/>
      <x:c r="M58" s="76" t="n"/>
      <x:c r="N58" s="76" t="n"/>
      <x:c r="O58" s="76" t="n"/>
      <x:c r="P58" s="76" t="n"/>
      <x:c r="Q58" s="76" t="n"/>
      <x:c r="R58" s="76" t="n"/>
      <x:c r="S58" s="76" t="n"/>
      <x:c r="T58" s="76" t="n"/>
      <x:c r="U58" s="165" t="n"/>
    </x:row>
    <x:row r="59">
      <x:c r="A59" s="76" t="n"/>
      <x:c r="B59" s="76" t="n"/>
      <x:c r="C59" s="76" t="n"/>
      <x:c r="D59" s="76" t="n"/>
      <x:c r="E59" s="5" t="str">
        <x:f>IF(AND(C59&lt;&gt;"",D59&lt;&gt;""),IFERROR(VALUE(RIGHT(D59,3))-VALUE(RIGHT(C59,3))+1,D59-C59+1),"")</x:f>
      </x:c>
      <x:c r="F59" s="76" t="n"/>
      <x:c r="G59" s="77" t="n"/>
      <x:c r="H59" s="76" t="n"/>
      <x:c r="I59" s="76" t="n"/>
      <x:c r="J59" s="76" t="n"/>
      <x:c r="K59" s="76" t="n"/>
      <x:c r="L59" s="76" t="n"/>
      <x:c r="M59" s="76" t="n"/>
      <x:c r="N59" s="76" t="n"/>
      <x:c r="O59" s="76" t="n"/>
      <x:c r="P59" s="76" t="n"/>
      <x:c r="Q59" s="76" t="n"/>
      <x:c r="R59" s="76" t="n"/>
      <x:c r="S59" s="76" t="n"/>
      <x:c r="T59" s="76" t="n"/>
      <x:c r="U59" s="165" t="n"/>
    </x:row>
    <x:row r="60">
      <x:c r="A60" s="76" t="n"/>
      <x:c r="B60" s="76" t="n"/>
      <x:c r="C60" s="76" t="n"/>
      <x:c r="D60" s="76" t="n"/>
      <x:c r="E60" s="5" t="str">
        <x:f>IF(AND(C60&lt;&gt;"",D60&lt;&gt;""),IFERROR(VALUE(RIGHT(D60,3))-VALUE(RIGHT(C60,3))+1,D60-C60+1),"")</x:f>
      </x:c>
      <x:c r="F60" s="76" t="n"/>
      <x:c r="G60" s="77" t="n"/>
      <x:c r="H60" s="76" t="n"/>
      <x:c r="I60" s="76" t="n"/>
      <x:c r="J60" s="76" t="n"/>
      <x:c r="K60" s="76" t="n"/>
      <x:c r="L60" s="76" t="n"/>
      <x:c r="M60" s="76" t="n"/>
      <x:c r="N60" s="76" t="n"/>
      <x:c r="O60" s="76" t="n"/>
      <x:c r="P60" s="76" t="n"/>
      <x:c r="Q60" s="76" t="n"/>
      <x:c r="R60" s="76" t="n"/>
      <x:c r="S60" s="76" t="n"/>
      <x:c r="T60" s="76" t="n"/>
      <x:c r="U60" s="165" t="n"/>
    </x:row>
    <x:row r="61">
      <x:c r="A61" s="76" t="n"/>
      <x:c r="B61" s="76" t="n"/>
      <x:c r="C61" s="76" t="n"/>
      <x:c r="D61" s="76" t="n"/>
      <x:c r="E61" s="5" t="str">
        <x:f>IF(AND(C61&lt;&gt;"",D61&lt;&gt;""),IFERROR(VALUE(RIGHT(D61,3))-VALUE(RIGHT(C61,3))+1,D61-C61+1),"")</x:f>
      </x:c>
      <x:c r="F61" s="76" t="n"/>
      <x:c r="G61" s="77" t="n"/>
      <x:c r="H61" s="76" t="n"/>
      <x:c r="I61" s="76" t="n"/>
      <x:c r="J61" s="76" t="n"/>
      <x:c r="K61" s="76" t="n"/>
      <x:c r="L61" s="76" t="n"/>
      <x:c r="M61" s="76" t="n"/>
      <x:c r="N61" s="76" t="n"/>
      <x:c r="O61" s="76" t="n"/>
      <x:c r="P61" s="76" t="n"/>
      <x:c r="Q61" s="76" t="n"/>
      <x:c r="R61" s="76" t="n"/>
      <x:c r="S61" s="76" t="n"/>
      <x:c r="T61" s="76" t="n"/>
      <x:c r="U61" s="165" t="n"/>
    </x:row>
    <x:row r="62">
      <x:c r="A62" s="76" t="n"/>
      <x:c r="B62" s="76" t="n"/>
      <x:c r="C62" s="76" t="n"/>
      <x:c r="D62" s="76" t="n"/>
      <x:c r="E62" s="5" t="str">
        <x:f>IF(AND(C62&lt;&gt;"",D62&lt;&gt;""),IFERROR(VALUE(RIGHT(D62,3))-VALUE(RIGHT(C62,3))+1,D62-C62+1),"")</x:f>
      </x:c>
      <x:c r="F62" s="76" t="n"/>
      <x:c r="G62" s="77" t="n"/>
      <x:c r="H62" s="76" t="n"/>
      <x:c r="I62" s="76" t="n"/>
      <x:c r="J62" s="76" t="n"/>
      <x:c r="K62" s="76" t="n"/>
      <x:c r="L62" s="76" t="n"/>
      <x:c r="M62" s="76" t="n"/>
      <x:c r="N62" s="76" t="n"/>
      <x:c r="O62" s="76" t="n"/>
      <x:c r="P62" s="76" t="n"/>
      <x:c r="Q62" s="76" t="n"/>
      <x:c r="R62" s="76" t="n"/>
      <x:c r="S62" s="76" t="n"/>
      <x:c r="T62" s="76" t="n"/>
      <x:c r="U62" s="165" t="n"/>
    </x:row>
    <x:row r="63">
      <x:c r="A63" s="76" t="n"/>
      <x:c r="B63" s="76" t="n"/>
      <x:c r="C63" s="76" t="n"/>
      <x:c r="D63" s="76" t="n"/>
      <x:c r="E63" s="5" t="str">
        <x:f>IF(AND(C63&lt;&gt;"",D63&lt;&gt;""),IFERROR(VALUE(RIGHT(D63,3))-VALUE(RIGHT(C63,3))+1,D63-C63+1),"")</x:f>
      </x:c>
      <x:c r="F63" s="76" t="n"/>
      <x:c r="G63" s="77" t="n"/>
      <x:c r="H63" s="76" t="n"/>
      <x:c r="I63" s="76" t="n"/>
      <x:c r="J63" s="76" t="n"/>
      <x:c r="K63" s="76" t="n"/>
      <x:c r="L63" s="76" t="n"/>
      <x:c r="M63" s="76" t="n"/>
      <x:c r="N63" s="76" t="n"/>
      <x:c r="O63" s="76" t="n"/>
      <x:c r="P63" s="76" t="n"/>
      <x:c r="Q63" s="76" t="n"/>
      <x:c r="R63" s="76" t="n"/>
      <x:c r="S63" s="76" t="n"/>
      <x:c r="T63" s="76" t="n"/>
      <x:c r="U63" s="165" t="n"/>
    </x:row>
    <x:row r="64">
      <x:c r="A64" s="76" t="n"/>
      <x:c r="B64" s="76" t="n"/>
      <x:c r="C64" s="76" t="n"/>
      <x:c r="D64" s="76" t="n"/>
      <x:c r="E64" s="5" t="str">
        <x:f>IF(AND(C64&lt;&gt;"",D64&lt;&gt;""),IFERROR(VALUE(RIGHT(D64,3))-VALUE(RIGHT(C64,3))+1,D64-C64+1),"")</x:f>
      </x:c>
      <x:c r="F64" s="76" t="n"/>
      <x:c r="G64" s="77" t="n"/>
      <x:c r="H64" s="76" t="n"/>
      <x:c r="I64" s="76" t="n"/>
      <x:c r="J64" s="76" t="n"/>
      <x:c r="K64" s="76" t="n"/>
      <x:c r="L64" s="76" t="n"/>
      <x:c r="M64" s="76" t="n"/>
      <x:c r="N64" s="76" t="n"/>
      <x:c r="O64" s="76" t="n"/>
      <x:c r="P64" s="76" t="n"/>
      <x:c r="Q64" s="76" t="n"/>
      <x:c r="R64" s="76" t="n"/>
      <x:c r="S64" s="76" t="n"/>
      <x:c r="T64" s="76" t="n"/>
      <x:c r="U64" s="165" t="n"/>
    </x:row>
    <x:row r="65">
      <x:c r="A65" s="1" t="n"/>
      <x:c r="B65" s="1" t="n"/>
      <x:c r="C65" s="1" t="n"/>
      <x:c r="D65" s="1" t="n"/>
      <x:c r="E65" s="1" t="n"/>
      <x:c r="F65" s="1" t="n"/>
      <x:c r="G65" s="1" t="n"/>
      <x:c r="H65" s="1" t="n"/>
      <x:c r="I65" s="1" t="n"/>
      <x:c r="J65" s="1" t="n"/>
      <x:c r="K65" s="1" t="n"/>
      <x:c r="L65" s="1" t="n"/>
      <x:c r="M65" s="1" t="n"/>
      <x:c r="N65" s="1" t="n"/>
      <x:c r="O65" s="1" t="n"/>
      <x:c r="P65" s="1" t="n"/>
      <x:c r="Q65" s="1" t="n"/>
      <x:c r="R65" s="1" t="n"/>
      <x:c r="S65" s="1" t="n"/>
      <x:c r="T65" s="1" t="n"/>
    </x:row>
    <x:row r="66">
      <x:c r="A66" s="1" t="n"/>
      <x:c r="B66" s="1" t="n"/>
      <x:c r="C66" s="1" t="n"/>
      <x:c r="D66" s="1" t="n"/>
      <x:c r="E66" s="1" t="n"/>
      <x:c r="F66" s="1" t="n"/>
      <x:c r="G66" s="1" t="n"/>
      <x:c r="H66" s="1" t="n"/>
      <x:c r="I66" s="1" t="n"/>
      <x:c r="J66" s="1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</x:row>
    <x:row r="67">
      <x:c r="A67" s="1" t="n"/>
      <x:c r="B67" s="1" t="n"/>
      <x:c r="C67" s="1" t="n"/>
      <x:c r="D67" s="1" t="n"/>
      <x:c r="E67" s="1" t="n"/>
      <x:c r="F67" s="1" t="n"/>
      <x:c r="G67" s="1" t="n"/>
      <x:c r="H67" s="1" t="n"/>
      <x:c r="I67" s="1" t="n"/>
      <x:c r="J67" s="1" t="n"/>
      <x:c r="K67" s="1" t="n"/>
      <x:c r="L67" s="1" t="n"/>
      <x:c r="M67" s="1" t="n"/>
      <x:c r="N67" s="1" t="n"/>
      <x:c r="O67" s="1" t="n"/>
      <x:c r="P67" s="1" t="n"/>
      <x:c r="Q67" s="1" t="n"/>
      <x:c r="R67" s="1" t="n"/>
      <x:c r="S67" s="1" t="n"/>
      <x:c r="T67" s="1" t="n"/>
    </x:row>
    <x:row r="68" s="97" customFormat="1" ht="24" customHeight="1">
      <x:c r="A68" s="117" t="inlineStr">
        <x:is>
          <x:t xml:space="preserve">▪︎ — BIT TABLE</x:t>
        </x:is>
      </x:c>
      <x:c r="B68" s="157" t="n"/>
      <x:c r="C68" s="157" t="n"/>
      <x:c r="D68" s="157" t="n"/>
      <x:c r="E68" s="157" t="n"/>
      <x:c r="F68" s="157" t="n"/>
      <x:c r="G68" s="157" t="n"/>
      <x:c r="H68" s="157" t="n"/>
      <x:c r="I68" s="157" t="n"/>
      <x:c r="J68" s="157" t="n"/>
      <x:c r="K68" s="157" t="n"/>
      <x:c r="L68" s="157" t="n"/>
      <x:c r="M68" s="157" t="n"/>
      <x:c r="N68" s="157" t="n"/>
      <x:c r="O68" s="157" t="n"/>
      <x:c r="P68" s="157" t="n"/>
      <x:c r="Q68" s="157" t="n"/>
      <x:c r="R68" s="157" t="n"/>
      <x:c r="S68" s="157" t="n"/>
      <x:c r="T68" s="157" t="n"/>
    </x:row>
    <x:row r="69" s="97" customFormat="1" ht="30" customHeight="1">
      <x:c r="A69" s="16" t="inlineStr">
        <x:is>
          <x:t xml:space="preserve">1 Bit Position</x:t>
        </x:is>
      </x:c>
      <x:c r="B69" s="16" t="inlineStr">
        <x:is>
          <x:t xml:space="preserve">2 Placement ID</x:t>
        </x:is>
      </x:c>
      <x:c r="C69" s="16" t="inlineStr">
        <x:is>
          <x:t xml:space="preserve">3 Registered Bit Identity</x:t>
        </x:is>
      </x:c>
      <x:c r="D69" s="16" t="inlineStr">
        <x:is>
          <x:t xml:space="preserve">4 Type Code</x:t>
        </x:is>
      </x:c>
      <x:c r="E69" s="16" t="inlineStr">
        <x:is>
          <x:t xml:space="preserve">5 Semantic Placement</x:t>
        </x:is>
      </x:c>
      <x:c r="F69" s="16" t="inlineStr">
        <x:is>
          <x:t xml:space="preserve">6 Parameter / Weight</x:t>
        </x:is>
      </x:c>
      <x:c r="G69" s="16" t="inlineStr">
        <x:is>
          <x:t xml:space="preserve">7 0 Meaning</x:t>
        </x:is>
      </x:c>
      <x:c r="H69" s="16" t="inlineStr">
        <x:is>
          <x:t xml:space="preserve">8 1 Meaning</x:t>
        </x:is>
      </x:c>
      <x:c r="I69" s="16" t="inlineStr">
        <x:is>
          <x:t xml:space="preserve">9 Registry Action</x:t>
        </x:is>
      </x:c>
      <x:c r="J69" s="16" t="inlineStr">
        <x:is>
          <x:t xml:space="preserve">10 Notes</x:t>
        </x:is>
      </x:c>
      <x:c r="K69" s="16" t="inlineStr">
        <x:is>
          <x:t xml:space="preserve">11 Status</x:t>
        </x:is>
      </x:c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</x:row>
    <x:row r="70">
      <x:c r="A70" s="78" t="inlineStr">
        <x:is>
          <x:t xml:space="preserve">B000</x:t>
        </x:is>
      </x:c>
      <x:c r="B70" s="76" t="n"/>
      <x:c r="C70" s="76" t="n"/>
      <x:c r="D70" s="76" t="n"/>
      <x:c r="E70" s="76" t="n"/>
      <x:c r="F70" s="76" t="n"/>
      <x:c r="G70" s="76" t="n"/>
      <x:c r="H70" s="76" t="n"/>
      <x:c r="I70" s="76" t="n"/>
      <x:c r="J70" s="76" t="n"/>
      <x:c r="K70" s="76" t="n"/>
      <x:c r="L70" s="1" t="n"/>
      <x:c r="M70" s="1" t="n"/>
      <x:c r="N70" s="1" t="n"/>
      <x:c r="O70" s="1" t="n"/>
      <x:c r="P70" s="1" t="n"/>
      <x:c r="Q70" s="1" t="n"/>
      <x:c r="R70" s="1" t="n"/>
      <x:c r="S70" s="1" t="n"/>
      <x:c r="T70" s="1" t="n"/>
    </x:row>
    <x:row r="71">
      <x:c r="A71" s="78" t="inlineStr">
        <x:is>
          <x:t xml:space="preserve">B001</x:t>
        </x:is>
      </x:c>
      <x:c r="B71" s="76" t="n"/>
      <x:c r="C71" s="76" t="n"/>
      <x:c r="D71" s="76" t="n"/>
      <x:c r="E71" s="76" t="n"/>
      <x:c r="F71" s="76" t="n"/>
      <x:c r="G71" s="76" t="n"/>
      <x:c r="H71" s="76" t="n"/>
      <x:c r="I71" s="76" t="n"/>
      <x:c r="J71" s="76" t="n"/>
      <x:c r="K71" s="76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</x:row>
    <x:row r="72">
      <x:c r="A72" s="78" t="inlineStr">
        <x:is>
          <x:t xml:space="preserve">B002</x:t>
        </x:is>
      </x:c>
      <x:c r="B72" s="76" t="n"/>
      <x:c r="C72" s="76" t="n"/>
      <x:c r="D72" s="76" t="n"/>
      <x:c r="E72" s="76" t="n"/>
      <x:c r="F72" s="76" t="n"/>
      <x:c r="G72" s="76" t="n"/>
      <x:c r="H72" s="76" t="n"/>
      <x:c r="I72" s="76" t="n"/>
      <x:c r="J72" s="76" t="n"/>
      <x:c r="K72" s="76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</x:row>
    <x:row r="73">
      <x:c r="A73" s="78" t="inlineStr">
        <x:is>
          <x:t xml:space="preserve">B003</x:t>
        </x:is>
      </x:c>
      <x:c r="B73" s="76" t="n"/>
      <x:c r="C73" s="76" t="n"/>
      <x:c r="D73" s="76" t="n"/>
      <x:c r="E73" s="76" t="n"/>
      <x:c r="F73" s="76" t="n"/>
      <x:c r="G73" s="76" t="n"/>
      <x:c r="H73" s="76" t="n"/>
      <x:c r="I73" s="76" t="n"/>
      <x:c r="J73" s="76" t="n"/>
      <x:c r="K73" s="76" t="n"/>
      <x:c r="L73" s="1" t="n"/>
      <x:c r="M73" s="1" t="n"/>
      <x:c r="N73" s="1" t="n"/>
      <x:c r="O73" s="1" t="n"/>
      <x:c r="P73" s="1" t="n"/>
      <x:c r="Q73" s="1" t="n"/>
      <x:c r="R73" s="1" t="n"/>
      <x:c r="S73" s="1" t="n"/>
      <x:c r="T73" s="1" t="n"/>
    </x:row>
    <x:row r="74">
      <x:c r="A74" s="78" t="inlineStr">
        <x:is>
          <x:t xml:space="preserve">B004</x:t>
        </x:is>
      </x:c>
      <x:c r="B74" s="76" t="n"/>
      <x:c r="C74" s="76" t="n"/>
      <x:c r="D74" s="76" t="n"/>
      <x:c r="E74" s="76" t="n"/>
      <x:c r="F74" s="76" t="n"/>
      <x:c r="G74" s="76" t="n"/>
      <x:c r="H74" s="76" t="n"/>
      <x:c r="I74" s="76" t="n"/>
      <x:c r="J74" s="76" t="n"/>
      <x:c r="K74" s="76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</x:row>
    <x:row r="75">
      <x:c r="A75" s="78" t="inlineStr">
        <x:is>
          <x:t xml:space="preserve">B005</x:t>
        </x:is>
      </x:c>
      <x:c r="B75" s="76" t="n"/>
      <x:c r="C75" s="76" t="n"/>
      <x:c r="D75" s="76" t="n"/>
      <x:c r="E75" s="76" t="n"/>
      <x:c r="F75" s="76" t="n"/>
      <x:c r="G75" s="76" t="n"/>
      <x:c r="H75" s="76" t="n"/>
      <x:c r="I75" s="76" t="n"/>
      <x:c r="J75" s="76" t="n"/>
      <x:c r="K75" s="76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</x:row>
    <x:row r="76">
      <x:c r="A76" s="78" t="inlineStr">
        <x:is>
          <x:t xml:space="preserve">B006</x:t>
        </x:is>
      </x:c>
      <x:c r="B76" s="76" t="n"/>
      <x:c r="C76" s="76" t="n"/>
      <x:c r="D76" s="76" t="n"/>
      <x:c r="E76" s="76" t="n"/>
      <x:c r="F76" s="76" t="n"/>
      <x:c r="G76" s="76" t="n"/>
      <x:c r="H76" s="76" t="n"/>
      <x:c r="I76" s="76" t="n"/>
      <x:c r="J76" s="76" t="n"/>
      <x:c r="K76" s="76" t="n"/>
      <x:c r="L76" s="1" t="n"/>
      <x:c r="M76" s="1" t="n"/>
      <x:c r="N76" s="1" t="n"/>
      <x:c r="O76" s="1" t="n"/>
      <x:c r="P76" s="1" t="n"/>
      <x:c r="Q76" s="1" t="n"/>
      <x:c r="R76" s="1" t="n"/>
      <x:c r="S76" s="1" t="n"/>
      <x:c r="T76" s="1" t="n"/>
    </x:row>
    <x:row r="77">
      <x:c r="A77" s="78" t="inlineStr">
        <x:is>
          <x:t xml:space="preserve">B007</x:t>
        </x:is>
      </x:c>
      <x:c r="B77" s="76" t="n"/>
      <x:c r="C77" s="76" t="n"/>
      <x:c r="D77" s="76" t="n"/>
      <x:c r="E77" s="76" t="n"/>
      <x:c r="F77" s="76" t="n"/>
      <x:c r="G77" s="76" t="n"/>
      <x:c r="H77" s="76" t="n"/>
      <x:c r="I77" s="76" t="n"/>
      <x:c r="J77" s="76" t="n"/>
      <x:c r="K77" s="76" t="n"/>
      <x:c r="L77" s="1" t="n"/>
      <x:c r="M77" s="1" t="n"/>
      <x:c r="N77" s="1" t="n"/>
      <x:c r="O77" s="1" t="n"/>
      <x:c r="P77" s="1" t="n"/>
      <x:c r="Q77" s="1" t="n"/>
      <x:c r="R77" s="1" t="n"/>
      <x:c r="S77" s="1" t="n"/>
      <x:c r="T77" s="1" t="n"/>
    </x:row>
    <x:row r="78">
      <x:c r="A78" s="78" t="inlineStr">
        <x:is>
          <x:t xml:space="preserve">B008</x:t>
        </x:is>
      </x:c>
      <x:c r="B78" s="76" t="n"/>
      <x:c r="C78" s="76" t="n"/>
      <x:c r="D78" s="76" t="n"/>
      <x:c r="E78" s="76" t="n"/>
      <x:c r="F78" s="76" t="n"/>
      <x:c r="G78" s="76" t="n"/>
      <x:c r="H78" s="76" t="n"/>
      <x:c r="I78" s="76" t="n"/>
      <x:c r="J78" s="76" t="n"/>
      <x:c r="K78" s="76" t="n"/>
      <x:c r="L78" s="1" t="n"/>
      <x:c r="M78" s="1" t="n"/>
      <x:c r="N78" s="1" t="n"/>
      <x:c r="O78" s="1" t="n"/>
      <x:c r="P78" s="1" t="n"/>
      <x:c r="Q78" s="1" t="n"/>
      <x:c r="R78" s="1" t="n"/>
      <x:c r="S78" s="1" t="n"/>
      <x:c r="T78" s="1" t="n"/>
    </x:row>
    <x:row r="79">
      <x:c r="A79" s="78" t="inlineStr">
        <x:is>
          <x:t xml:space="preserve">B009</x:t>
        </x:is>
      </x:c>
      <x:c r="B79" s="76" t="n"/>
      <x:c r="C79" s="76" t="n"/>
      <x:c r="D79" s="76" t="n"/>
      <x:c r="E79" s="76" t="n"/>
      <x:c r="F79" s="76" t="n"/>
      <x:c r="G79" s="76" t="n"/>
      <x:c r="H79" s="76" t="n"/>
      <x:c r="I79" s="76" t="n"/>
      <x:c r="J79" s="76" t="n"/>
      <x:c r="K79" s="76" t="n"/>
      <x:c r="L79" s="1" t="n"/>
      <x:c r="M79" s="1" t="n"/>
      <x:c r="N79" s="1" t="n"/>
      <x:c r="O79" s="1" t="n"/>
      <x:c r="P79" s="1" t="n"/>
      <x:c r="Q79" s="1" t="n"/>
      <x:c r="R79" s="1" t="n"/>
      <x:c r="S79" s="1" t="n"/>
      <x:c r="T79" s="1" t="n"/>
    </x:row>
    <x:row r="80">
      <x:c r="A80" s="78" t="inlineStr">
        <x:is>
          <x:t xml:space="preserve">B010</x:t>
        </x:is>
      </x:c>
      <x:c r="B80" s="76" t="n"/>
      <x:c r="C80" s="76" t="n"/>
      <x:c r="D80" s="76" t="n"/>
      <x:c r="E80" s="76" t="n"/>
      <x:c r="F80" s="76" t="n"/>
      <x:c r="G80" s="76" t="n"/>
      <x:c r="H80" s="76" t="n"/>
      <x:c r="I80" s="76" t="n"/>
      <x:c r="J80" s="76" t="n"/>
      <x:c r="K80" s="76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</x:row>
    <x:row r="81">
      <x:c r="A81" s="78" t="inlineStr">
        <x:is>
          <x:t xml:space="preserve">B011</x:t>
        </x:is>
      </x:c>
      <x:c r="B81" s="76" t="n"/>
      <x:c r="C81" s="76" t="n"/>
      <x:c r="D81" s="76" t="n"/>
      <x:c r="E81" s="76" t="n"/>
      <x:c r="F81" s="76" t="n"/>
      <x:c r="G81" s="76" t="n"/>
      <x:c r="H81" s="76" t="n"/>
      <x:c r="I81" s="76" t="n"/>
      <x:c r="J81" s="76" t="n"/>
      <x:c r="K81" s="76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</x:row>
    <x:row r="82">
      <x:c r="A82" s="78" t="inlineStr">
        <x:is>
          <x:t xml:space="preserve">B012</x:t>
        </x:is>
      </x:c>
      <x:c r="B82" s="76" t="n"/>
      <x:c r="C82" s="76" t="n"/>
      <x:c r="D82" s="76" t="n"/>
      <x:c r="E82" s="76" t="n"/>
      <x:c r="F82" s="76" t="n"/>
      <x:c r="G82" s="76" t="n"/>
      <x:c r="H82" s="76" t="n"/>
      <x:c r="I82" s="76" t="n"/>
      <x:c r="J82" s="76" t="n"/>
      <x:c r="K82" s="76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</x:row>
    <x:row r="83">
      <x:c r="A83" s="78" t="inlineStr">
        <x:is>
          <x:t xml:space="preserve">B013</x:t>
        </x:is>
      </x:c>
      <x:c r="B83" s="76" t="n"/>
      <x:c r="C83" s="76" t="n"/>
      <x:c r="D83" s="76" t="n"/>
      <x:c r="E83" s="76" t="n"/>
      <x:c r="F83" s="76" t="n"/>
      <x:c r="G83" s="76" t="n"/>
      <x:c r="H83" s="76" t="n"/>
      <x:c r="I83" s="76" t="n"/>
      <x:c r="J83" s="76" t="n"/>
      <x:c r="K83" s="76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</x:row>
    <x:row r="84">
      <x:c r="A84" s="78" t="inlineStr">
        <x:is>
          <x:t xml:space="preserve">B014</x:t>
        </x:is>
      </x:c>
      <x:c r="B84" s="76" t="n"/>
      <x:c r="C84" s="76" t="n"/>
      <x:c r="D84" s="76" t="n"/>
      <x:c r="E84" s="76" t="n"/>
      <x:c r="F84" s="76" t="n"/>
      <x:c r="G84" s="76" t="n"/>
      <x:c r="H84" s="76" t="n"/>
      <x:c r="I84" s="76" t="n"/>
      <x:c r="J84" s="76" t="n"/>
      <x:c r="K84" s="76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</x:row>
    <x:row r="85">
      <x:c r="A85" s="78" t="inlineStr">
        <x:is>
          <x:t xml:space="preserve">B015</x:t>
        </x:is>
      </x:c>
      <x:c r="B85" s="76" t="n"/>
      <x:c r="C85" s="76" t="n"/>
      <x:c r="D85" s="76" t="n"/>
      <x:c r="E85" s="76" t="n"/>
      <x:c r="F85" s="76" t="n"/>
      <x:c r="G85" s="76" t="n"/>
      <x:c r="H85" s="76" t="n"/>
      <x:c r="I85" s="76" t="n"/>
      <x:c r="J85" s="76" t="n"/>
      <x:c r="K85" s="76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</x:row>
    <x:row r="86">
      <x:c r="A86" s="78" t="inlineStr">
        <x:is>
          <x:t xml:space="preserve">B016</x:t>
        </x:is>
      </x:c>
      <x:c r="B86" s="76" t="n"/>
      <x:c r="C86" s="76" t="n"/>
      <x:c r="D86" s="76" t="n"/>
      <x:c r="E86" s="76" t="n"/>
      <x:c r="F86" s="76" t="n"/>
      <x:c r="G86" s="76" t="n"/>
      <x:c r="H86" s="76" t="n"/>
      <x:c r="I86" s="76" t="n"/>
      <x:c r="J86" s="76" t="n"/>
      <x:c r="K86" s="76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</x:row>
    <x:row r="87">
      <x:c r="A87" s="78" t="inlineStr">
        <x:is>
          <x:t xml:space="preserve">B017</x:t>
        </x:is>
      </x:c>
      <x:c r="B87" s="76" t="n"/>
      <x:c r="C87" s="76" t="n"/>
      <x:c r="D87" s="76" t="n"/>
      <x:c r="E87" s="76" t="n"/>
      <x:c r="F87" s="76" t="n"/>
      <x:c r="G87" s="76" t="n"/>
      <x:c r="H87" s="76" t="n"/>
      <x:c r="I87" s="76" t="n"/>
      <x:c r="J87" s="76" t="n"/>
      <x:c r="K87" s="76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</x:row>
    <x:row r="88">
      <x:c r="A88" s="78" t="inlineStr">
        <x:is>
          <x:t xml:space="preserve">B018</x:t>
        </x:is>
      </x:c>
      <x:c r="B88" s="76" t="n"/>
      <x:c r="C88" s="76" t="n"/>
      <x:c r="D88" s="76" t="n"/>
      <x:c r="E88" s="76" t="n"/>
      <x:c r="F88" s="76" t="n"/>
      <x:c r="G88" s="76" t="n"/>
      <x:c r="H88" s="76" t="n"/>
      <x:c r="I88" s="76" t="n"/>
      <x:c r="J88" s="76" t="n"/>
      <x:c r="K88" s="76" t="n"/>
      <x:c r="L88" s="1" t="n"/>
      <x:c r="M88" s="1" t="n"/>
      <x:c r="N88" s="1" t="n"/>
      <x:c r="O88" s="1" t="n"/>
      <x:c r="P88" s="1" t="n"/>
      <x:c r="Q88" s="1" t="n"/>
      <x:c r="R88" s="1" t="n"/>
      <x:c r="S88" s="1" t="n"/>
      <x:c r="T88" s="1" t="n"/>
    </x:row>
    <x:row r="89">
      <x:c r="A89" s="78" t="inlineStr">
        <x:is>
          <x:t xml:space="preserve">B019</x:t>
        </x:is>
      </x:c>
      <x:c r="B89" s="76" t="n"/>
      <x:c r="C89" s="76" t="n"/>
      <x:c r="D89" s="76" t="n"/>
      <x:c r="E89" s="76" t="n"/>
      <x:c r="F89" s="76" t="n"/>
      <x:c r="G89" s="76" t="n"/>
      <x:c r="H89" s="76" t="n"/>
      <x:c r="I89" s="76" t="n"/>
      <x:c r="J89" s="76" t="n"/>
      <x:c r="K89" s="76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</x:row>
    <x:row r="90">
      <x:c r="A90" s="78" t="inlineStr">
        <x:is>
          <x:t xml:space="preserve">B020</x:t>
        </x:is>
      </x:c>
      <x:c r="B90" s="76" t="n"/>
      <x:c r="C90" s="76" t="n"/>
      <x:c r="D90" s="76" t="n"/>
      <x:c r="E90" s="76" t="n"/>
      <x:c r="F90" s="76" t="n"/>
      <x:c r="G90" s="76" t="n"/>
      <x:c r="H90" s="76" t="n"/>
      <x:c r="I90" s="76" t="n"/>
      <x:c r="J90" s="76" t="n"/>
      <x:c r="K90" s="76" t="n"/>
      <x:c r="L90" s="1" t="n"/>
      <x:c r="M90" s="1" t="n"/>
      <x:c r="N90" s="1" t="n"/>
      <x:c r="O90" s="1" t="n"/>
      <x:c r="P90" s="1" t="n"/>
      <x:c r="Q90" s="1" t="n"/>
      <x:c r="R90" s="1" t="n"/>
      <x:c r="S90" s="1" t="n"/>
      <x:c r="T90" s="1" t="n"/>
    </x:row>
    <x:row r="91">
      <x:c r="A91" s="78" t="inlineStr">
        <x:is>
          <x:t xml:space="preserve">B021</x:t>
        </x:is>
      </x:c>
      <x:c r="B91" s="76" t="n"/>
      <x:c r="C91" s="76" t="n"/>
      <x:c r="D91" s="76" t="n"/>
      <x:c r="E91" s="76" t="n"/>
      <x:c r="F91" s="76" t="n"/>
      <x:c r="G91" s="76" t="n"/>
      <x:c r="H91" s="76" t="n"/>
      <x:c r="I91" s="76" t="n"/>
      <x:c r="J91" s="76" t="n"/>
      <x:c r="K91" s="76" t="n"/>
      <x:c r="L91" s="1" t="n"/>
      <x:c r="M91" s="1" t="n"/>
      <x:c r="N91" s="1" t="n"/>
      <x:c r="O91" s="1" t="n"/>
      <x:c r="P91" s="1" t="n"/>
      <x:c r="Q91" s="1" t="n"/>
      <x:c r="R91" s="1" t="n"/>
      <x:c r="S91" s="1" t="n"/>
      <x:c r="T91" s="1" t="n"/>
    </x:row>
    <x:row r="92">
      <x:c r="A92" s="78" t="inlineStr">
        <x:is>
          <x:t xml:space="preserve">B022</x:t>
        </x:is>
      </x:c>
      <x:c r="B92" s="76" t="n"/>
      <x:c r="C92" s="76" t="n"/>
      <x:c r="D92" s="76" t="n"/>
      <x:c r="E92" s="76" t="n"/>
      <x:c r="F92" s="76" t="n"/>
      <x:c r="G92" s="76" t="n"/>
      <x:c r="H92" s="76" t="n"/>
      <x:c r="I92" s="76" t="n"/>
      <x:c r="J92" s="76" t="n"/>
      <x:c r="K92" s="76" t="n"/>
      <x:c r="L92" s="1" t="n"/>
      <x:c r="M92" s="1" t="n"/>
      <x:c r="N92" s="1" t="n"/>
      <x:c r="O92" s="1" t="n"/>
      <x:c r="P92" s="1" t="n"/>
      <x:c r="Q92" s="1" t="n"/>
      <x:c r="R92" s="1" t="n"/>
      <x:c r="S92" s="1" t="n"/>
      <x:c r="T92" s="1" t="n"/>
    </x:row>
    <x:row r="93">
      <x:c r="A93" s="78" t="inlineStr">
        <x:is>
          <x:t xml:space="preserve">B023</x:t>
        </x:is>
      </x:c>
      <x:c r="B93" s="76" t="n"/>
      <x:c r="C93" s="76" t="n"/>
      <x:c r="D93" s="76" t="n"/>
      <x:c r="E93" s="76" t="n"/>
      <x:c r="F93" s="76" t="n"/>
      <x:c r="G93" s="76" t="n"/>
      <x:c r="H93" s="76" t="n"/>
      <x:c r="I93" s="76" t="n"/>
      <x:c r="J93" s="76" t="n"/>
      <x:c r="K93" s="76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</x:row>
    <x:row r="94">
      <x:c r="A94" s="78" t="inlineStr">
        <x:is>
          <x:t xml:space="preserve">B024</x:t>
        </x:is>
      </x:c>
      <x:c r="B94" s="76" t="n"/>
      <x:c r="C94" s="76" t="n"/>
      <x:c r="D94" s="76" t="n"/>
      <x:c r="E94" s="76" t="n"/>
      <x:c r="F94" s="76" t="n"/>
      <x:c r="G94" s="76" t="n"/>
      <x:c r="H94" s="76" t="n"/>
      <x:c r="I94" s="76" t="n"/>
      <x:c r="J94" s="76" t="n"/>
      <x:c r="K94" s="76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</x:row>
    <x:row r="95">
      <x:c r="A95" s="78" t="inlineStr">
        <x:is>
          <x:t xml:space="preserve">B025</x:t>
        </x:is>
      </x:c>
      <x:c r="B95" s="76" t="n"/>
      <x:c r="C95" s="76" t="n"/>
      <x:c r="D95" s="76" t="n"/>
      <x:c r="E95" s="76" t="n"/>
      <x:c r="F95" s="76" t="n"/>
      <x:c r="G95" s="76" t="n"/>
      <x:c r="H95" s="76" t="n"/>
      <x:c r="I95" s="76" t="n"/>
      <x:c r="J95" s="76" t="n"/>
      <x:c r="K95" s="76" t="n"/>
      <x:c r="L95" s="1" t="n"/>
      <x:c r="M95" s="1" t="n"/>
      <x:c r="N95" s="1" t="n"/>
      <x:c r="O95" s="1" t="n"/>
      <x:c r="P95" s="1" t="n"/>
      <x:c r="Q95" s="1" t="n"/>
      <x:c r="R95" s="1" t="n"/>
      <x:c r="S95" s="1" t="n"/>
      <x:c r="T95" s="1" t="n"/>
    </x:row>
    <x:row r="96">
      <x:c r="A96" s="78" t="inlineStr">
        <x:is>
          <x:t xml:space="preserve">B026</x:t>
        </x:is>
      </x:c>
      <x:c r="B96" s="76" t="n"/>
      <x:c r="C96" s="76" t="n"/>
      <x:c r="D96" s="76" t="n"/>
      <x:c r="E96" s="76" t="n"/>
      <x:c r="F96" s="76" t="n"/>
      <x:c r="G96" s="76" t="n"/>
      <x:c r="H96" s="76" t="n"/>
      <x:c r="I96" s="76" t="n"/>
      <x:c r="J96" s="76" t="n"/>
      <x:c r="K96" s="76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</x:row>
    <x:row r="97">
      <x:c r="A97" s="78" t="inlineStr">
        <x:is>
          <x:t xml:space="preserve">B027</x:t>
        </x:is>
      </x:c>
      <x:c r="B97" s="76" t="n"/>
      <x:c r="C97" s="76" t="n"/>
      <x:c r="D97" s="76" t="n"/>
      <x:c r="E97" s="76" t="n"/>
      <x:c r="F97" s="76" t="n"/>
      <x:c r="G97" s="76" t="n"/>
      <x:c r="H97" s="76" t="n"/>
      <x:c r="I97" s="76" t="n"/>
      <x:c r="J97" s="76" t="n"/>
      <x:c r="K97" s="76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</x:row>
    <x:row r="98">
      <x:c r="A98" s="78" t="inlineStr">
        <x:is>
          <x:t xml:space="preserve">B028</x:t>
        </x:is>
      </x:c>
      <x:c r="B98" s="76" t="n"/>
      <x:c r="C98" s="76" t="n"/>
      <x:c r="D98" s="76" t="n"/>
      <x:c r="E98" s="76" t="n"/>
      <x:c r="F98" s="76" t="n"/>
      <x:c r="G98" s="76" t="n"/>
      <x:c r="H98" s="76" t="n"/>
      <x:c r="I98" s="76" t="n"/>
      <x:c r="J98" s="76" t="n"/>
      <x:c r="K98" s="76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</x:row>
    <x:row r="99">
      <x:c r="A99" s="78" t="inlineStr">
        <x:is>
          <x:t xml:space="preserve">B029</x:t>
        </x:is>
      </x:c>
      <x:c r="B99" s="76" t="n"/>
      <x:c r="C99" s="76" t="n"/>
      <x:c r="D99" s="76" t="n"/>
      <x:c r="E99" s="76" t="n"/>
      <x:c r="F99" s="76" t="n"/>
      <x:c r="G99" s="76" t="n"/>
      <x:c r="H99" s="76" t="n"/>
      <x:c r="I99" s="76" t="n"/>
      <x:c r="J99" s="76" t="n"/>
      <x:c r="K99" s="76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</x:row>
    <x:row r="100">
      <x:c r="A100" s="78" t="inlineStr">
        <x:is>
          <x:t xml:space="preserve">B030</x:t>
        </x:is>
      </x:c>
      <x:c r="B100" s="76" t="n"/>
      <x:c r="C100" s="76" t="n"/>
      <x:c r="D100" s="76" t="n"/>
      <x:c r="E100" s="76" t="n"/>
      <x:c r="F100" s="76" t="n"/>
      <x:c r="G100" s="76" t="n"/>
      <x:c r="H100" s="76" t="n"/>
      <x:c r="I100" s="76" t="n"/>
      <x:c r="J100" s="76" t="n"/>
      <x:c r="K100" s="76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</x:row>
    <x:row r="101">
      <x:c r="A101" s="78" t="inlineStr">
        <x:is>
          <x:t xml:space="preserve">B031</x:t>
        </x:is>
      </x:c>
      <x:c r="B101" s="76" t="n"/>
      <x:c r="C101" s="76" t="n"/>
      <x:c r="D101" s="76" t="n"/>
      <x:c r="E101" s="76" t="n"/>
      <x:c r="F101" s="76" t="n"/>
      <x:c r="G101" s="76" t="n"/>
      <x:c r="H101" s="76" t="n"/>
      <x:c r="I101" s="76" t="n"/>
      <x:c r="J101" s="76" t="n"/>
      <x:c r="K101" s="76" t="n"/>
      <x:c r="L101" s="1" t="n"/>
      <x:c r="M101" s="1" t="n"/>
      <x:c r="N101" s="1" t="n"/>
      <x:c r="O101" s="1" t="n"/>
      <x:c r="P101" s="1" t="n"/>
      <x:c r="Q101" s="1" t="n"/>
      <x:c r="R101" s="1" t="n"/>
      <x:c r="S101" s="1" t="n"/>
      <x:c r="T101" s="1" t="n"/>
    </x:row>
    <x:row r="102">
      <x:c r="A102" s="1" t="n"/>
      <x:c r="B102" s="1" t="n"/>
      <x:c r="C102" s="1" t="n"/>
      <x:c r="D102" s="1" t="n"/>
      <x:c r="E102" s="1" t="n"/>
      <x:c r="F102" s="1" t="n"/>
      <x:c r="G102" s="1" t="n"/>
      <x:c r="H102" s="1" t="n"/>
      <x:c r="I102" s="1" t="n"/>
      <x:c r="J102" s="1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</x:row>
    <x:row r="103">
      <x:c r="A103" s="1" t="n"/>
      <x:c r="B103" s="1" t="n"/>
      <x:c r="C103" s="1" t="n"/>
      <x:c r="D103" s="1" t="n"/>
      <x:c r="E103" s="1" t="n"/>
      <x:c r="F103" s="1" t="n"/>
      <x:c r="G103" s="1" t="n"/>
      <x:c r="H103" s="1" t="n"/>
      <x:c r="I103" s="1" t="n"/>
      <x:c r="J103" s="1" t="n"/>
      <x:c r="K103" s="1" t="n"/>
      <x:c r="L103" s="1" t="n"/>
      <x:c r="M103" s="1" t="n"/>
      <x:c r="N103" s="1" t="n"/>
      <x:c r="O103" s="1" t="n"/>
      <x:c r="P103" s="1" t="n"/>
      <x:c r="Q103" s="1" t="n"/>
      <x:c r="R103" s="1" t="n"/>
      <x:c r="S103" s="1" t="n"/>
      <x:c r="T103" s="1" t="n"/>
    </x:row>
    <x:row r="104">
      <x:c r="A104" s="1" t="n"/>
      <x:c r="B104" s="1" t="n"/>
      <x:c r="C104" s="1" t="n"/>
      <x:c r="D104" s="1" t="n"/>
      <x:c r="E104" s="1" t="n"/>
      <x:c r="F104" s="1" t="n"/>
      <x:c r="G104" s="1" t="n"/>
      <x:c r="H104" s="1" t="n"/>
      <x:c r="I104" s="1" t="n"/>
      <x:c r="J104" s="1" t="n"/>
      <x:c r="K104" s="1" t="n"/>
      <x:c r="L104" s="1" t="n"/>
      <x:c r="M104" s="1" t="n"/>
      <x:c r="N104" s="1" t="n"/>
      <x:c r="O104" s="1" t="n"/>
      <x:c r="P104" s="1" t="n"/>
      <x:c r="Q104" s="1" t="n"/>
      <x:c r="R104" s="1" t="n"/>
      <x:c r="S104" s="1" t="n"/>
      <x:c r="T104" s="1" t="n"/>
    </x:row>
    <x:row r="105" s="97" customFormat="1" ht="24" customHeight="1">
      <x:c r="A105" s="119" t="inlineStr">
        <x:is>
          <x:t xml:space="preserve">📖 — READ / TEST TABLE</x:t>
        </x:is>
      </x:c>
      <x:c r="B105" s="160" t="n"/>
      <x:c r="C105" s="160" t="n"/>
      <x:c r="D105" s="160" t="n"/>
      <x:c r="E105" s="160" t="n"/>
      <x:c r="F105" s="160" t="n"/>
      <x:c r="G105" s="160" t="n"/>
      <x:c r="H105" s="160" t="n"/>
      <x:c r="I105" s="160" t="n"/>
      <x:c r="J105" s="160" t="n"/>
      <x:c r="K105" s="160" t="n"/>
      <x:c r="L105" s="160" t="n"/>
      <x:c r="M105" s="160" t="n"/>
      <x:c r="N105" s="160" t="n"/>
      <x:c r="O105" s="160" t="n"/>
      <x:c r="P105" s="160" t="n"/>
      <x:c r="Q105" s="160" t="n"/>
      <x:c r="R105" s="160" t="n"/>
      <x:c r="S105" s="160" t="n"/>
      <x:c r="T105" s="160" t="n"/>
    </x:row>
    <x:row r="106" s="97" customFormat="1" ht="30" customHeight="1">
      <x:c r="A106" s="79" t="inlineStr">
        <x:is>
          <x:t xml:space="preserve">1 Placement ID</x:t>
        </x:is>
      </x:c>
      <x:c r="B106" s="79" t="inlineStr">
        <x:is>
          <x:t xml:space="preserve">2 Binary State</x:t>
        </x:is>
      </x:c>
      <x:c r="C106" s="79" t="inlineStr">
        <x:is>
          <x:t xml:space="preserve">3 Decoded Value</x:t>
        </x:is>
      </x:c>
      <x:c r="D106" s="79" t="inlineStr">
        <x:is>
          <x:t xml:space="preserve">4 Raw Validity</x:t>
        </x:is>
      </x:c>
      <x:c r="E106" s="79" t="inlineStr">
        <x:is>
          <x:t xml:space="preserve">5 Trust Class</x:t>
        </x:is>
      </x:c>
      <x:c r="F106" s="79" t="inlineStr">
        <x:is>
          <x:t xml:space="preserve">6 Resolved Trust</x:t>
        </x:is>
      </x:c>
      <x:c r="G106" s="79" t="inlineStr">
        <x:is>
          <x:t xml:space="preserve">7 Governing Condition / Inputs</x:t>
        </x:is>
      </x:c>
      <x:c r="H106" s="79" t="inlineStr">
        <x:is>
          <x:t xml:space="preserve">8 Applicability</x:t>
        </x:is>
      </x:c>
      <x:c r="I106" s="79" t="inlineStr">
        <x:is>
          <x:t xml:space="preserve">9 Semantic Validity</x:t>
        </x:is>
      </x:c>
      <x:c r="J106" s="79" t="inlineStr">
        <x:is>
          <x:t xml:space="preserve">10 Semantic Value</x:t>
        </x:is>
      </x:c>
      <x:c r="K106" s="79" t="inlineStr">
        <x:is>
          <x:t xml:space="preserve">11 Reader Code</x:t>
        </x:is>
      </x:c>
      <x:c r="L106" s="79" t="inlineStr">
        <x:is>
          <x:t xml:space="preserve">12 Reader Output</x:t>
        </x:is>
      </x:c>
      <x:c r="M106" s="79" t="inlineStr">
        <x:is>
          <x:t xml:space="preserve">13 Notes</x:t>
        </x:is>
      </x:c>
      <x:c r="N106" s="1" t="n"/>
      <x:c r="O106" s="1" t="n"/>
      <x:c r="P106" s="1" t="n"/>
      <x:c r="Q106" s="1" t="n"/>
      <x:c r="R106" s="1" t="n"/>
      <x:c r="S106" s="1" t="n"/>
      <x:c r="T106" s="1" t="n"/>
    </x:row>
    <x:row r="107">
      <x:c r="A107" s="80" t="n">
        <x:f>A33</x:f>
        <x:v>0</x:v>
      </x:c>
      <x:c r="B107" s="76" t="n"/>
      <x:c r="C107" s="76" t="n"/>
      <x:c r="D107" s="76" t="n"/>
      <x:c r="E107" s="80" t="n">
        <x:f>F33</x:f>
        <x:v>0</x:v>
      </x:c>
      <x:c r="F107" s="77" t="n"/>
      <x:c r="G107" s="76" t="n">
        <x:f>M33</x:f>
        <x:v>0</x:v>
      </x:c>
      <x:c r="H107" s="76" t="n"/>
      <x:c r="I107" s="76" t="n"/>
      <x:c r="J107" s="76" t="n"/>
      <x:c r="K107" s="76" t="n"/>
      <x:c r="L107" s="76" t="n"/>
      <x:c r="M107" s="76" t="n"/>
      <x:c r="N107" s="1" t="n"/>
      <x:c r="O107" s="1" t="n"/>
      <x:c r="P107" s="1" t="n"/>
      <x:c r="Q107" s="1" t="n"/>
      <x:c r="R107" s="1" t="n"/>
      <x:c r="S107" s="1" t="n"/>
      <x:c r="T107" s="1" t="n"/>
    </x:row>
    <x:row r="108">
      <x:c r="A108" s="80" t="n">
        <x:f>A34</x:f>
        <x:v>0</x:v>
      </x:c>
      <x:c r="B108" s="76" t="n"/>
      <x:c r="C108" s="76" t="n"/>
      <x:c r="D108" s="76" t="n"/>
      <x:c r="E108" s="80" t="n">
        <x:f>F34</x:f>
        <x:v>0</x:v>
      </x:c>
      <x:c r="F108" s="77" t="n"/>
      <x:c r="G108" s="76" t="n">
        <x:f>M34</x:f>
        <x:v>0</x:v>
      </x:c>
      <x:c r="H108" s="76" t="n"/>
      <x:c r="I108" s="76" t="n"/>
      <x:c r="J108" s="76" t="n"/>
      <x:c r="K108" s="76" t="n"/>
      <x:c r="L108" s="76" t="n"/>
      <x:c r="M108" s="76" t="n"/>
      <x:c r="N108" s="1" t="n"/>
      <x:c r="O108" s="1" t="n"/>
      <x:c r="P108" s="1" t="n"/>
      <x:c r="Q108" s="1" t="n"/>
      <x:c r="R108" s="1" t="n"/>
      <x:c r="S108" s="1" t="n"/>
      <x:c r="T108" s="1" t="n"/>
    </x:row>
    <x:row r="109">
      <x:c r="A109" s="80" t="n">
        <x:f>A35</x:f>
        <x:v>0</x:v>
      </x:c>
      <x:c r="B109" s="76" t="n"/>
      <x:c r="C109" s="76" t="n"/>
      <x:c r="D109" s="76" t="n"/>
      <x:c r="E109" s="80" t="n">
        <x:f>F35</x:f>
        <x:v>0</x:v>
      </x:c>
      <x:c r="F109" s="77" t="n"/>
      <x:c r="G109" s="76" t="n">
        <x:f>M35</x:f>
        <x:v>0</x:v>
      </x:c>
      <x:c r="H109" s="76" t="n"/>
      <x:c r="I109" s="76" t="n"/>
      <x:c r="J109" s="76" t="n"/>
      <x:c r="K109" s="76" t="n"/>
      <x:c r="L109" s="76" t="n"/>
      <x:c r="M109" s="76" t="n"/>
      <x:c r="N109" s="1" t="n"/>
      <x:c r="O109" s="1" t="n"/>
      <x:c r="P109" s="1" t="n"/>
      <x:c r="Q109" s="1" t="n"/>
      <x:c r="R109" s="1" t="n"/>
      <x:c r="S109" s="1" t="n"/>
      <x:c r="T109" s="1" t="n"/>
    </x:row>
    <x:row r="110">
      <x:c r="A110" s="80" t="n">
        <x:f>A36</x:f>
        <x:v>0</x:v>
      </x:c>
      <x:c r="B110" s="76" t="n"/>
      <x:c r="C110" s="76" t="n"/>
      <x:c r="D110" s="76" t="n"/>
      <x:c r="E110" s="80" t="n">
        <x:f>F36</x:f>
        <x:v>0</x:v>
      </x:c>
      <x:c r="F110" s="77" t="n"/>
      <x:c r="G110" s="76" t="n">
        <x:f>M36</x:f>
        <x:v>0</x:v>
      </x:c>
      <x:c r="H110" s="76" t="n"/>
      <x:c r="I110" s="76" t="n"/>
      <x:c r="J110" s="76" t="n"/>
      <x:c r="K110" s="76" t="n"/>
      <x:c r="L110" s="76" t="n"/>
      <x:c r="M110" s="76" t="n"/>
      <x:c r="N110" s="1" t="n"/>
      <x:c r="O110" s="1" t="n"/>
      <x:c r="P110" s="1" t="n"/>
      <x:c r="Q110" s="1" t="n"/>
      <x:c r="R110" s="1" t="n"/>
      <x:c r="S110" s="1" t="n"/>
      <x:c r="T110" s="1" t="n"/>
    </x:row>
    <x:row r="111">
      <x:c r="A111" s="80" t="n">
        <x:f>A37</x:f>
        <x:v>0</x:v>
      </x:c>
      <x:c r="B111" s="76" t="n"/>
      <x:c r="C111" s="76" t="n"/>
      <x:c r="D111" s="76" t="n"/>
      <x:c r="E111" s="80" t="n">
        <x:f>F37</x:f>
        <x:v>0</x:v>
      </x:c>
      <x:c r="F111" s="77" t="n"/>
      <x:c r="G111" s="76" t="n">
        <x:f>M37</x:f>
        <x:v>0</x:v>
      </x:c>
      <x:c r="H111" s="76" t="n"/>
      <x:c r="I111" s="76" t="n"/>
      <x:c r="J111" s="76" t="n"/>
      <x:c r="K111" s="76" t="n"/>
      <x:c r="L111" s="76" t="n"/>
      <x:c r="M111" s="76" t="n"/>
      <x:c r="N111" s="1" t="n"/>
      <x:c r="O111" s="1" t="n"/>
      <x:c r="P111" s="1" t="n"/>
      <x:c r="Q111" s="1" t="n"/>
      <x:c r="R111" s="1" t="n"/>
      <x:c r="S111" s="1" t="n"/>
      <x:c r="T111" s="1" t="n"/>
    </x:row>
    <x:row r="112">
      <x:c r="A112" s="80" t="n">
        <x:f>A38</x:f>
        <x:v>0</x:v>
      </x:c>
      <x:c r="B112" s="76" t="n"/>
      <x:c r="C112" s="76" t="n"/>
      <x:c r="D112" s="76" t="n"/>
      <x:c r="E112" s="80" t="n">
        <x:f>F38</x:f>
        <x:v>0</x:v>
      </x:c>
      <x:c r="F112" s="77" t="n"/>
      <x:c r="G112" s="76" t="n">
        <x:f>M38</x:f>
        <x:v>0</x:v>
      </x:c>
      <x:c r="H112" s="76" t="n"/>
      <x:c r="I112" s="76" t="n"/>
      <x:c r="J112" s="76" t="n"/>
      <x:c r="K112" s="76" t="n"/>
      <x:c r="L112" s="76" t="n"/>
      <x:c r="M112" s="76" t="n"/>
      <x:c r="N112" s="1" t="n"/>
      <x:c r="O112" s="1" t="n"/>
      <x:c r="P112" s="1" t="n"/>
      <x:c r="Q112" s="1" t="n"/>
      <x:c r="R112" s="1" t="n"/>
      <x:c r="S112" s="1" t="n"/>
      <x:c r="T112" s="1" t="n"/>
    </x:row>
    <x:row r="113">
      <x:c r="A113" s="80" t="n">
        <x:f>A39</x:f>
        <x:v>0</x:v>
      </x:c>
      <x:c r="B113" s="76" t="n"/>
      <x:c r="C113" s="76" t="n"/>
      <x:c r="D113" s="76" t="n"/>
      <x:c r="E113" s="80" t="n">
        <x:f>F39</x:f>
        <x:v>0</x:v>
      </x:c>
      <x:c r="F113" s="77" t="n"/>
      <x:c r="G113" s="76" t="n">
        <x:f>M39</x:f>
        <x:v>0</x:v>
      </x:c>
      <x:c r="H113" s="76" t="n"/>
      <x:c r="I113" s="76" t="n"/>
      <x:c r="J113" s="76" t="n"/>
      <x:c r="K113" s="76" t="n"/>
      <x:c r="L113" s="76" t="n"/>
      <x:c r="M113" s="76" t="n"/>
      <x:c r="N113" s="1" t="n"/>
      <x:c r="O113" s="1" t="n"/>
      <x:c r="P113" s="1" t="n"/>
      <x:c r="Q113" s="1" t="n"/>
      <x:c r="R113" s="1" t="n"/>
      <x:c r="S113" s="1" t="n"/>
      <x:c r="T113" s="1" t="n"/>
    </x:row>
    <x:row r="114">
      <x:c r="A114" s="80" t="n">
        <x:f>A40</x:f>
        <x:v>0</x:v>
      </x:c>
      <x:c r="B114" s="76" t="n"/>
      <x:c r="C114" s="76" t="n"/>
      <x:c r="D114" s="76" t="n"/>
      <x:c r="E114" s="80" t="n">
        <x:f>F40</x:f>
        <x:v>0</x:v>
      </x:c>
      <x:c r="F114" s="77" t="n"/>
      <x:c r="G114" s="76" t="n">
        <x:f>M40</x:f>
        <x:v>0</x:v>
      </x:c>
      <x:c r="H114" s="76" t="n"/>
      <x:c r="I114" s="76" t="n"/>
      <x:c r="J114" s="76" t="n"/>
      <x:c r="K114" s="76" t="n"/>
      <x:c r="L114" s="76" t="n"/>
      <x:c r="M114" s="76" t="n"/>
      <x:c r="N114" s="1" t="n"/>
      <x:c r="O114" s="1" t="n"/>
      <x:c r="P114" s="1" t="n"/>
      <x:c r="Q114" s="1" t="n"/>
      <x:c r="R114" s="1" t="n"/>
      <x:c r="S114" s="1" t="n"/>
      <x:c r="T114" s="1" t="n"/>
    </x:row>
    <x:row r="115">
      <x:c r="A115" s="80" t="n">
        <x:f>A41</x:f>
        <x:v>0</x:v>
      </x:c>
      <x:c r="B115" s="76" t="n"/>
      <x:c r="C115" s="76" t="n"/>
      <x:c r="D115" s="76" t="n"/>
      <x:c r="E115" s="80" t="n">
        <x:f>F41</x:f>
        <x:v>0</x:v>
      </x:c>
      <x:c r="F115" s="77" t="n"/>
      <x:c r="G115" s="76" t="n">
        <x:f>M41</x:f>
        <x:v>0</x:v>
      </x:c>
      <x:c r="H115" s="76" t="n"/>
      <x:c r="I115" s="76" t="n"/>
      <x:c r="J115" s="76" t="n"/>
      <x:c r="K115" s="76" t="n"/>
      <x:c r="L115" s="76" t="n"/>
      <x:c r="M115" s="76" t="n"/>
      <x:c r="N115" s="1" t="n"/>
      <x:c r="O115" s="1" t="n"/>
      <x:c r="P115" s="1" t="n"/>
      <x:c r="Q115" s="1" t="n"/>
      <x:c r="R115" s="1" t="n"/>
      <x:c r="S115" s="1" t="n"/>
      <x:c r="T115" s="1" t="n"/>
    </x:row>
    <x:row r="116">
      <x:c r="A116" s="80" t="n">
        <x:f>A42</x:f>
        <x:v>0</x:v>
      </x:c>
      <x:c r="B116" s="76" t="n"/>
      <x:c r="C116" s="76" t="n"/>
      <x:c r="D116" s="76" t="n"/>
      <x:c r="E116" s="80" t="n">
        <x:f>F42</x:f>
        <x:v>0</x:v>
      </x:c>
      <x:c r="F116" s="77" t="n"/>
      <x:c r="G116" s="76" t="n">
        <x:f>M42</x:f>
        <x:v>0</x:v>
      </x:c>
      <x:c r="H116" s="76" t="n"/>
      <x:c r="I116" s="76" t="n"/>
      <x:c r="J116" s="76" t="n"/>
      <x:c r="K116" s="76" t="n"/>
      <x:c r="L116" s="76" t="n"/>
      <x:c r="M116" s="76" t="n"/>
      <x:c r="N116" s="1" t="n"/>
      <x:c r="O116" s="1" t="n"/>
      <x:c r="P116" s="1" t="n"/>
      <x:c r="Q116" s="1" t="n"/>
      <x:c r="R116" s="1" t="n"/>
      <x:c r="S116" s="1" t="n"/>
      <x:c r="T116" s="1" t="n"/>
    </x:row>
    <x:row r="117">
      <x:c r="A117" s="80" t="n">
        <x:f>A43</x:f>
        <x:v>0</x:v>
      </x:c>
      <x:c r="B117" s="76" t="n"/>
      <x:c r="C117" s="76" t="n"/>
      <x:c r="D117" s="76" t="n"/>
      <x:c r="E117" s="80" t="n">
        <x:f>F43</x:f>
        <x:v>0</x:v>
      </x:c>
      <x:c r="F117" s="77" t="n"/>
      <x:c r="G117" s="76" t="n">
        <x:f>M43</x:f>
        <x:v>0</x:v>
      </x:c>
      <x:c r="H117" s="76" t="n"/>
      <x:c r="I117" s="76" t="n"/>
      <x:c r="J117" s="76" t="n"/>
      <x:c r="K117" s="76" t="n"/>
      <x:c r="L117" s="76" t="n"/>
      <x:c r="M117" s="76" t="n"/>
      <x:c r="N117" s="1" t="n"/>
      <x:c r="O117" s="1" t="n"/>
      <x:c r="P117" s="1" t="n"/>
      <x:c r="Q117" s="1" t="n"/>
      <x:c r="R117" s="1" t="n"/>
      <x:c r="S117" s="1" t="n"/>
      <x:c r="T117" s="1" t="n"/>
    </x:row>
    <x:row r="118">
      <x:c r="A118" s="80" t="n">
        <x:f>A44</x:f>
        <x:v>0</x:v>
      </x:c>
      <x:c r="B118" s="76" t="n"/>
      <x:c r="C118" s="76" t="n"/>
      <x:c r="D118" s="76" t="n"/>
      <x:c r="E118" s="80" t="n">
        <x:f>F44</x:f>
        <x:v>0</x:v>
      </x:c>
      <x:c r="F118" s="77" t="n"/>
      <x:c r="G118" s="76" t="n">
        <x:f>M44</x:f>
        <x:v>0</x:v>
      </x:c>
      <x:c r="H118" s="76" t="n"/>
      <x:c r="I118" s="76" t="n"/>
      <x:c r="J118" s="76" t="n"/>
      <x:c r="K118" s="76" t="n"/>
      <x:c r="L118" s="76" t="n"/>
      <x:c r="M118" s="76" t="n"/>
      <x:c r="N118" s="1" t="n"/>
      <x:c r="O118" s="1" t="n"/>
      <x:c r="P118" s="1" t="n"/>
      <x:c r="Q118" s="1" t="n"/>
      <x:c r="R118" s="1" t="n"/>
      <x:c r="S118" s="1" t="n"/>
      <x:c r="T118" s="1" t="n"/>
    </x:row>
    <x:row r="119">
      <x:c r="A119" s="80" t="n">
        <x:f>A45</x:f>
        <x:v>0</x:v>
      </x:c>
      <x:c r="B119" s="76" t="n"/>
      <x:c r="C119" s="76" t="n"/>
      <x:c r="D119" s="76" t="n"/>
      <x:c r="E119" s="80" t="n">
        <x:f>F45</x:f>
        <x:v>0</x:v>
      </x:c>
      <x:c r="F119" s="77" t="n"/>
      <x:c r="G119" s="76" t="n">
        <x:f>M45</x:f>
        <x:v>0</x:v>
      </x:c>
      <x:c r="H119" s="76" t="n"/>
      <x:c r="I119" s="76" t="n"/>
      <x:c r="J119" s="76" t="n"/>
      <x:c r="K119" s="76" t="n"/>
      <x:c r="L119" s="76" t="n"/>
      <x:c r="M119" s="76" t="n"/>
      <x:c r="N119" s="1" t="n"/>
      <x:c r="O119" s="1" t="n"/>
      <x:c r="P119" s="1" t="n"/>
      <x:c r="Q119" s="1" t="n"/>
      <x:c r="R119" s="1" t="n"/>
      <x:c r="S119" s="1" t="n"/>
      <x:c r="T119" s="1" t="n"/>
    </x:row>
    <x:row r="120">
      <x:c r="A120" s="80" t="n">
        <x:f>A46</x:f>
        <x:v>0</x:v>
      </x:c>
      <x:c r="B120" s="76" t="n"/>
      <x:c r="C120" s="76" t="n"/>
      <x:c r="D120" s="76" t="n"/>
      <x:c r="E120" s="80" t="n">
        <x:f>F46</x:f>
        <x:v>0</x:v>
      </x:c>
      <x:c r="F120" s="77" t="n"/>
      <x:c r="G120" s="76" t="n">
        <x:f>M46</x:f>
        <x:v>0</x:v>
      </x:c>
      <x:c r="H120" s="76" t="n"/>
      <x:c r="I120" s="76" t="n"/>
      <x:c r="J120" s="76" t="n"/>
      <x:c r="K120" s="76" t="n"/>
      <x:c r="L120" s="76" t="n"/>
      <x:c r="M120" s="76" t="n"/>
      <x:c r="N120" s="1" t="n"/>
      <x:c r="O120" s="1" t="n"/>
      <x:c r="P120" s="1" t="n"/>
      <x:c r="Q120" s="1" t="n"/>
      <x:c r="R120" s="1" t="n"/>
      <x:c r="S120" s="1" t="n"/>
      <x:c r="T120" s="1" t="n"/>
    </x:row>
    <x:row r="121">
      <x:c r="A121" s="80" t="n">
        <x:f>A47</x:f>
        <x:v>0</x:v>
      </x:c>
      <x:c r="B121" s="76" t="n"/>
      <x:c r="C121" s="76" t="n"/>
      <x:c r="D121" s="76" t="n"/>
      <x:c r="E121" s="80" t="n">
        <x:f>F47</x:f>
        <x:v>0</x:v>
      </x:c>
      <x:c r="F121" s="77" t="n"/>
      <x:c r="G121" s="76" t="n">
        <x:f>M47</x:f>
        <x:v>0</x:v>
      </x:c>
      <x:c r="H121" s="76" t="n"/>
      <x:c r="I121" s="76" t="n"/>
      <x:c r="J121" s="76" t="n"/>
      <x:c r="K121" s="76" t="n"/>
      <x:c r="L121" s="76" t="n"/>
      <x:c r="M121" s="76" t="n"/>
      <x:c r="N121" s="1" t="n"/>
      <x:c r="O121" s="1" t="n"/>
      <x:c r="P121" s="1" t="n"/>
      <x:c r="Q121" s="1" t="n"/>
      <x:c r="R121" s="1" t="n"/>
      <x:c r="S121" s="1" t="n"/>
      <x:c r="T121" s="1" t="n"/>
    </x:row>
    <x:row r="122">
      <x:c r="A122" s="80" t="n">
        <x:f>A48</x:f>
        <x:v>0</x:v>
      </x:c>
      <x:c r="B122" s="76" t="n"/>
      <x:c r="C122" s="76" t="n"/>
      <x:c r="D122" s="76" t="n"/>
      <x:c r="E122" s="80" t="n">
        <x:f>F48</x:f>
        <x:v>0</x:v>
      </x:c>
      <x:c r="F122" s="77" t="n"/>
      <x:c r="G122" s="76" t="n">
        <x:f>M48</x:f>
        <x:v>0</x:v>
      </x:c>
      <x:c r="H122" s="76" t="n"/>
      <x:c r="I122" s="76" t="n"/>
      <x:c r="J122" s="76" t="n"/>
      <x:c r="K122" s="76" t="n"/>
      <x:c r="L122" s="76" t="n"/>
      <x:c r="M122" s="76" t="n"/>
      <x:c r="N122" s="1" t="n"/>
      <x:c r="O122" s="1" t="n"/>
      <x:c r="P122" s="1" t="n"/>
      <x:c r="Q122" s="1" t="n"/>
      <x:c r="R122" s="1" t="n"/>
      <x:c r="S122" s="1" t="n"/>
      <x:c r="T122" s="1" t="n"/>
    </x:row>
    <x:row r="123">
      <x:c r="A123" s="80" t="n">
        <x:f>A49</x:f>
        <x:v>0</x:v>
      </x:c>
      <x:c r="B123" s="76" t="n"/>
      <x:c r="C123" s="76" t="n"/>
      <x:c r="D123" s="76" t="n"/>
      <x:c r="E123" s="80" t="n">
        <x:f>F49</x:f>
        <x:v>0</x:v>
      </x:c>
      <x:c r="F123" s="77" t="n"/>
      <x:c r="G123" s="76" t="n">
        <x:f>M49</x:f>
        <x:v>0</x:v>
      </x:c>
      <x:c r="H123" s="76" t="n"/>
      <x:c r="I123" s="76" t="n"/>
      <x:c r="J123" s="76" t="n"/>
      <x:c r="K123" s="76" t="n"/>
      <x:c r="L123" s="76" t="n"/>
      <x:c r="M123" s="76" t="n"/>
      <x:c r="N123" s="1" t="n"/>
      <x:c r="O123" s="1" t="n"/>
      <x:c r="P123" s="1" t="n"/>
      <x:c r="Q123" s="1" t="n"/>
      <x:c r="R123" s="1" t="n"/>
      <x:c r="S123" s="1" t="n"/>
      <x:c r="T123" s="1" t="n"/>
    </x:row>
    <x:row r="124">
      <x:c r="A124" s="80" t="n">
        <x:f>A50</x:f>
        <x:v>0</x:v>
      </x:c>
      <x:c r="B124" s="76" t="n"/>
      <x:c r="C124" s="76" t="n"/>
      <x:c r="D124" s="76" t="n"/>
      <x:c r="E124" s="80" t="n">
        <x:f>F50</x:f>
        <x:v>0</x:v>
      </x:c>
      <x:c r="F124" s="77" t="n"/>
      <x:c r="G124" s="76" t="n">
        <x:f>M50</x:f>
        <x:v>0</x:v>
      </x:c>
      <x:c r="H124" s="76" t="n"/>
      <x:c r="I124" s="76" t="n"/>
      <x:c r="J124" s="76" t="n"/>
      <x:c r="K124" s="76" t="n"/>
      <x:c r="L124" s="76" t="n"/>
      <x:c r="M124" s="76" t="n"/>
      <x:c r="N124" s="1" t="n"/>
      <x:c r="O124" s="1" t="n"/>
      <x:c r="P124" s="1" t="n"/>
      <x:c r="Q124" s="1" t="n"/>
      <x:c r="R124" s="1" t="n"/>
      <x:c r="S124" s="1" t="n"/>
      <x:c r="T124" s="1" t="n"/>
    </x:row>
    <x:row r="125">
      <x:c r="A125" s="80" t="n">
        <x:f>A51</x:f>
        <x:v>0</x:v>
      </x:c>
      <x:c r="B125" s="76" t="n"/>
      <x:c r="C125" s="76" t="n"/>
      <x:c r="D125" s="76" t="n"/>
      <x:c r="E125" s="80" t="n">
        <x:f>F51</x:f>
        <x:v>0</x:v>
      </x:c>
      <x:c r="F125" s="77" t="n"/>
      <x:c r="G125" s="76" t="n">
        <x:f>M51</x:f>
        <x:v>0</x:v>
      </x:c>
      <x:c r="H125" s="76" t="n"/>
      <x:c r="I125" s="76" t="n"/>
      <x:c r="J125" s="76" t="n"/>
      <x:c r="K125" s="76" t="n"/>
      <x:c r="L125" s="76" t="n"/>
      <x:c r="M125" s="76" t="n"/>
      <x:c r="N125" s="1" t="n"/>
      <x:c r="O125" s="1" t="n"/>
      <x:c r="P125" s="1" t="n"/>
      <x:c r="Q125" s="1" t="n"/>
      <x:c r="R125" s="1" t="n"/>
      <x:c r="S125" s="1" t="n"/>
      <x:c r="T125" s="1" t="n"/>
    </x:row>
    <x:row r="126">
      <x:c r="A126" s="80" t="n">
        <x:f>A52</x:f>
        <x:v>0</x:v>
      </x:c>
      <x:c r="B126" s="76" t="n"/>
      <x:c r="C126" s="76" t="n"/>
      <x:c r="D126" s="76" t="n"/>
      <x:c r="E126" s="80" t="n">
        <x:f>F52</x:f>
        <x:v>0</x:v>
      </x:c>
      <x:c r="F126" s="77" t="n"/>
      <x:c r="G126" s="76" t="n">
        <x:f>M52</x:f>
        <x:v>0</x:v>
      </x:c>
      <x:c r="H126" s="76" t="n"/>
      <x:c r="I126" s="76" t="n"/>
      <x:c r="J126" s="76" t="n"/>
      <x:c r="K126" s="76" t="n"/>
      <x:c r="L126" s="76" t="n"/>
      <x:c r="M126" s="76" t="n"/>
      <x:c r="N126" s="1" t="n"/>
      <x:c r="O126" s="1" t="n"/>
      <x:c r="P126" s="1" t="n"/>
      <x:c r="Q126" s="1" t="n"/>
      <x:c r="R126" s="1" t="n"/>
      <x:c r="S126" s="1" t="n"/>
      <x:c r="T126" s="1" t="n"/>
    </x:row>
    <x:row r="127">
      <x:c r="A127" s="80" t="n">
        <x:f>A53</x:f>
        <x:v>0</x:v>
      </x:c>
      <x:c r="B127" s="76" t="n"/>
      <x:c r="C127" s="76" t="n"/>
      <x:c r="D127" s="76" t="n"/>
      <x:c r="E127" s="80" t="n">
        <x:f>F53</x:f>
        <x:v>0</x:v>
      </x:c>
      <x:c r="F127" s="77" t="n"/>
      <x:c r="G127" s="76" t="n">
        <x:f>M53</x:f>
        <x:v>0</x:v>
      </x:c>
      <x:c r="H127" s="76" t="n"/>
      <x:c r="I127" s="76" t="n"/>
      <x:c r="J127" s="76" t="n"/>
      <x:c r="K127" s="76" t="n"/>
      <x:c r="L127" s="76" t="n"/>
      <x:c r="M127" s="76" t="n"/>
      <x:c r="N127" s="1" t="n"/>
      <x:c r="O127" s="1" t="n"/>
      <x:c r="P127" s="1" t="n"/>
      <x:c r="Q127" s="1" t="n"/>
      <x:c r="R127" s="1" t="n"/>
      <x:c r="S127" s="1" t="n"/>
      <x:c r="T127" s="1" t="n"/>
    </x:row>
    <x:row r="128">
      <x:c r="A128" s="80" t="n">
        <x:f>A54</x:f>
        <x:v>0</x:v>
      </x:c>
      <x:c r="B128" s="76" t="n"/>
      <x:c r="C128" s="76" t="n"/>
      <x:c r="D128" s="76" t="n"/>
      <x:c r="E128" s="80" t="n">
        <x:f>F54</x:f>
        <x:v>0</x:v>
      </x:c>
      <x:c r="F128" s="77" t="n"/>
      <x:c r="G128" s="76" t="n">
        <x:f>M54</x:f>
        <x:v>0</x:v>
      </x:c>
      <x:c r="H128" s="76" t="n"/>
      <x:c r="I128" s="76" t="n"/>
      <x:c r="J128" s="76" t="n"/>
      <x:c r="K128" s="76" t="n"/>
      <x:c r="L128" s="76" t="n"/>
      <x:c r="M128" s="76" t="n"/>
      <x:c r="N128" s="1" t="n"/>
      <x:c r="O128" s="1" t="n"/>
      <x:c r="P128" s="1" t="n"/>
      <x:c r="Q128" s="1" t="n"/>
      <x:c r="R128" s="1" t="n"/>
      <x:c r="S128" s="1" t="n"/>
      <x:c r="T128" s="1" t="n"/>
    </x:row>
    <x:row r="129">
      <x:c r="A129" s="80" t="n">
        <x:f>A55</x:f>
        <x:v>0</x:v>
      </x:c>
      <x:c r="B129" s="76" t="n"/>
      <x:c r="C129" s="76" t="n"/>
      <x:c r="D129" s="76" t="n"/>
      <x:c r="E129" s="80" t="n">
        <x:f>F55</x:f>
        <x:v>0</x:v>
      </x:c>
      <x:c r="F129" s="77" t="n"/>
      <x:c r="G129" s="76" t="n">
        <x:f>M55</x:f>
        <x:v>0</x:v>
      </x:c>
      <x:c r="H129" s="76" t="n"/>
      <x:c r="I129" s="76" t="n"/>
      <x:c r="J129" s="76" t="n"/>
      <x:c r="K129" s="76" t="n"/>
      <x:c r="L129" s="76" t="n"/>
      <x:c r="M129" s="76" t="n"/>
      <x:c r="N129" s="1" t="n"/>
      <x:c r="O129" s="1" t="n"/>
      <x:c r="P129" s="1" t="n"/>
      <x:c r="Q129" s="1" t="n"/>
      <x:c r="R129" s="1" t="n"/>
      <x:c r="S129" s="1" t="n"/>
      <x:c r="T129" s="1" t="n"/>
    </x:row>
    <x:row r="130">
      <x:c r="A130" s="80" t="n">
        <x:f>A56</x:f>
        <x:v>0</x:v>
      </x:c>
      <x:c r="B130" s="76" t="n"/>
      <x:c r="C130" s="76" t="n"/>
      <x:c r="D130" s="76" t="n"/>
      <x:c r="E130" s="80" t="n">
        <x:f>F56</x:f>
        <x:v>0</x:v>
      </x:c>
      <x:c r="F130" s="77" t="n"/>
      <x:c r="G130" s="76" t="n">
        <x:f>M56</x:f>
        <x:v>0</x:v>
      </x:c>
      <x:c r="H130" s="76" t="n"/>
      <x:c r="I130" s="76" t="n"/>
      <x:c r="J130" s="76" t="n"/>
      <x:c r="K130" s="76" t="n"/>
      <x:c r="L130" s="76" t="n"/>
      <x:c r="M130" s="76" t="n"/>
      <x:c r="N130" s="1" t="n"/>
      <x:c r="O130" s="1" t="n"/>
      <x:c r="P130" s="1" t="n"/>
      <x:c r="Q130" s="1" t="n"/>
      <x:c r="R130" s="1" t="n"/>
      <x:c r="S130" s="1" t="n"/>
      <x:c r="T130" s="1" t="n"/>
    </x:row>
    <x:row r="131">
      <x:c r="A131" s="80" t="n">
        <x:f>A57</x:f>
        <x:v>0</x:v>
      </x:c>
      <x:c r="B131" s="76" t="n"/>
      <x:c r="C131" s="76" t="n"/>
      <x:c r="D131" s="76" t="n"/>
      <x:c r="E131" s="80" t="n">
        <x:f>F57</x:f>
        <x:v>0</x:v>
      </x:c>
      <x:c r="F131" s="77" t="n"/>
      <x:c r="G131" s="76" t="n">
        <x:f>M57</x:f>
        <x:v>0</x:v>
      </x:c>
      <x:c r="H131" s="76" t="n"/>
      <x:c r="I131" s="76" t="n"/>
      <x:c r="J131" s="76" t="n"/>
      <x:c r="K131" s="76" t="n"/>
      <x:c r="L131" s="76" t="n"/>
      <x:c r="M131" s="76" t="n"/>
      <x:c r="N131" s="1" t="n"/>
      <x:c r="O131" s="1" t="n"/>
      <x:c r="P131" s="1" t="n"/>
      <x:c r="Q131" s="1" t="n"/>
      <x:c r="R131" s="1" t="n"/>
      <x:c r="S131" s="1" t="n"/>
      <x:c r="T131" s="1" t="n"/>
    </x:row>
    <x:row r="132">
      <x:c r="A132" s="80" t="n">
        <x:f>A58</x:f>
        <x:v>0</x:v>
      </x:c>
      <x:c r="B132" s="76" t="n"/>
      <x:c r="C132" s="76" t="n"/>
      <x:c r="D132" s="76" t="n"/>
      <x:c r="E132" s="80" t="n">
        <x:f>F58</x:f>
        <x:v>0</x:v>
      </x:c>
      <x:c r="F132" s="77" t="n"/>
      <x:c r="G132" s="76" t="n">
        <x:f>M58</x:f>
        <x:v>0</x:v>
      </x:c>
      <x:c r="H132" s="76" t="n"/>
      <x:c r="I132" s="76" t="n"/>
      <x:c r="J132" s="76" t="n"/>
      <x:c r="K132" s="76" t="n"/>
      <x:c r="L132" s="76" t="n"/>
      <x:c r="M132" s="76" t="n"/>
      <x:c r="N132" s="1" t="n"/>
      <x:c r="O132" s="1" t="n"/>
      <x:c r="P132" s="1" t="n"/>
      <x:c r="Q132" s="1" t="n"/>
      <x:c r="R132" s="1" t="n"/>
      <x:c r="S132" s="1" t="n"/>
      <x:c r="T132" s="1" t="n"/>
    </x:row>
    <x:row r="133">
      <x:c r="A133" s="80" t="n">
        <x:f>A59</x:f>
        <x:v>0</x:v>
      </x:c>
      <x:c r="B133" s="76" t="n"/>
      <x:c r="C133" s="76" t="n"/>
      <x:c r="D133" s="76" t="n"/>
      <x:c r="E133" s="80" t="n">
        <x:f>F59</x:f>
        <x:v>0</x:v>
      </x:c>
      <x:c r="F133" s="77" t="n"/>
      <x:c r="G133" s="76" t="n">
        <x:f>M59</x:f>
        <x:v>0</x:v>
      </x:c>
      <x:c r="H133" s="76" t="n"/>
      <x:c r="I133" s="76" t="n"/>
      <x:c r="J133" s="76" t="n"/>
      <x:c r="K133" s="76" t="n"/>
      <x:c r="L133" s="76" t="n"/>
      <x:c r="M133" s="76" t="n"/>
      <x:c r="N133" s="1" t="n"/>
      <x:c r="O133" s="1" t="n"/>
      <x:c r="P133" s="1" t="n"/>
      <x:c r="Q133" s="1" t="n"/>
      <x:c r="R133" s="1" t="n"/>
      <x:c r="S133" s="1" t="n"/>
      <x:c r="T133" s="1" t="n"/>
    </x:row>
    <x:row r="134">
      <x:c r="A134" s="80" t="n">
        <x:f>A60</x:f>
        <x:v>0</x:v>
      </x:c>
      <x:c r="B134" s="76" t="n"/>
      <x:c r="C134" s="76" t="n"/>
      <x:c r="D134" s="76" t="n"/>
      <x:c r="E134" s="80" t="n">
        <x:f>F60</x:f>
        <x:v>0</x:v>
      </x:c>
      <x:c r="F134" s="77" t="n"/>
      <x:c r="G134" s="76" t="n">
        <x:f>M60</x:f>
        <x:v>0</x:v>
      </x:c>
      <x:c r="H134" s="76" t="n"/>
      <x:c r="I134" s="76" t="n"/>
      <x:c r="J134" s="76" t="n"/>
      <x:c r="K134" s="76" t="n"/>
      <x:c r="L134" s="76" t="n"/>
      <x:c r="M134" s="76" t="n"/>
      <x:c r="N134" s="1" t="n"/>
      <x:c r="O134" s="1" t="n"/>
      <x:c r="P134" s="1" t="n"/>
      <x:c r="Q134" s="1" t="n"/>
      <x:c r="R134" s="1" t="n"/>
      <x:c r="S134" s="1" t="n"/>
      <x:c r="T134" s="1" t="n"/>
    </x:row>
    <x:row r="135">
      <x:c r="A135" s="80" t="n">
        <x:f>A61</x:f>
        <x:v>0</x:v>
      </x:c>
      <x:c r="B135" s="76" t="n"/>
      <x:c r="C135" s="76" t="n"/>
      <x:c r="D135" s="76" t="n"/>
      <x:c r="E135" s="80" t="n">
        <x:f>F61</x:f>
        <x:v>0</x:v>
      </x:c>
      <x:c r="F135" s="77" t="n"/>
      <x:c r="G135" s="76" t="n">
        <x:f>M61</x:f>
        <x:v>0</x:v>
      </x:c>
      <x:c r="H135" s="76" t="n"/>
      <x:c r="I135" s="76" t="n"/>
      <x:c r="J135" s="76" t="n"/>
      <x:c r="K135" s="76" t="n"/>
      <x:c r="L135" s="76" t="n"/>
      <x:c r="M135" s="76" t="n"/>
      <x:c r="N135" s="1" t="n"/>
      <x:c r="O135" s="1" t="n"/>
      <x:c r="P135" s="1" t="n"/>
      <x:c r="Q135" s="1" t="n"/>
      <x:c r="R135" s="1" t="n"/>
      <x:c r="S135" s="1" t="n"/>
      <x:c r="T135" s="1" t="n"/>
    </x:row>
    <x:row r="136">
      <x:c r="A136" s="80" t="n">
        <x:f>A62</x:f>
        <x:v>0</x:v>
      </x:c>
      <x:c r="B136" s="76" t="n"/>
      <x:c r="C136" s="76" t="n"/>
      <x:c r="D136" s="76" t="n"/>
      <x:c r="E136" s="80" t="n">
        <x:f>F62</x:f>
        <x:v>0</x:v>
      </x:c>
      <x:c r="F136" s="77" t="n"/>
      <x:c r="G136" s="76" t="n">
        <x:f>M62</x:f>
        <x:v>0</x:v>
      </x:c>
      <x:c r="H136" s="76" t="n"/>
      <x:c r="I136" s="76" t="n"/>
      <x:c r="J136" s="76" t="n"/>
      <x:c r="K136" s="76" t="n"/>
      <x:c r="L136" s="76" t="n"/>
      <x:c r="M136" s="76" t="n"/>
      <x:c r="N136" s="1" t="n"/>
      <x:c r="O136" s="1" t="n"/>
      <x:c r="P136" s="1" t="n"/>
      <x:c r="Q136" s="1" t="n"/>
      <x:c r="R136" s="1" t="n"/>
      <x:c r="S136" s="1" t="n"/>
      <x:c r="T136" s="1" t="n"/>
    </x:row>
    <x:row r="137">
      <x:c r="A137" s="80" t="n">
        <x:f>A63</x:f>
        <x:v>0</x:v>
      </x:c>
      <x:c r="B137" s="76" t="n"/>
      <x:c r="C137" s="76" t="n"/>
      <x:c r="D137" s="76" t="n"/>
      <x:c r="E137" s="80" t="n">
        <x:f>F63</x:f>
        <x:v>0</x:v>
      </x:c>
      <x:c r="F137" s="77" t="n"/>
      <x:c r="G137" s="76" t="n">
        <x:f>M63</x:f>
        <x:v>0</x:v>
      </x:c>
      <x:c r="H137" s="76" t="n"/>
      <x:c r="I137" s="76" t="n"/>
      <x:c r="J137" s="76" t="n"/>
      <x:c r="K137" s="76" t="n"/>
      <x:c r="L137" s="76" t="n"/>
      <x:c r="M137" s="76" t="n"/>
      <x:c r="N137" s="1" t="n"/>
      <x:c r="O137" s="1" t="n"/>
      <x:c r="P137" s="1" t="n"/>
      <x:c r="Q137" s="1" t="n"/>
      <x:c r="R137" s="1" t="n"/>
      <x:c r="S137" s="1" t="n"/>
      <x:c r="T137" s="1" t="n"/>
    </x:row>
    <x:row r="138">
      <x:c r="A138" s="80" t="n">
        <x:f>A64</x:f>
        <x:v>0</x:v>
      </x:c>
      <x:c r="B138" s="76" t="n"/>
      <x:c r="C138" s="76" t="n"/>
      <x:c r="D138" s="76" t="n"/>
      <x:c r="E138" s="80" t="n">
        <x:f>F64</x:f>
        <x:v>0</x:v>
      </x:c>
      <x:c r="F138" s="77" t="n"/>
      <x:c r="G138" s="76" t="n">
        <x:f>M64</x:f>
        <x:v>0</x:v>
      </x:c>
      <x:c r="H138" s="76" t="n"/>
      <x:c r="I138" s="76" t="n"/>
      <x:c r="J138" s="76" t="n"/>
      <x:c r="K138" s="76" t="n"/>
      <x:c r="L138" s="76" t="n"/>
      <x:c r="M138" s="76" t="n"/>
      <x:c r="N138" s="1" t="n"/>
      <x:c r="O138" s="1" t="n"/>
      <x:c r="P138" s="1" t="n"/>
      <x:c r="Q138" s="1" t="n"/>
      <x:c r="R138" s="1" t="n"/>
      <x:c r="S138" s="1" t="n"/>
      <x:c r="T138" s="1" t="n"/>
    </x:row>
    <x:row r="139">
      <x:c r="A139" s="1" t="n"/>
      <x:c r="B139" s="1" t="n"/>
      <x:c r="C139" s="1" t="n"/>
      <x:c r="D139" s="1" t="n"/>
      <x:c r="E139" s="1" t="n"/>
      <x:c r="F139" s="1" t="n"/>
      <x:c r="G139" s="1" t="n"/>
      <x:c r="H139" s="1" t="n"/>
      <x:c r="I139" s="1" t="n"/>
      <x:c r="J139" s="1" t="n"/>
      <x:c r="K139" s="1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</x:row>
    <x:row r="140">
      <x:c r="A140" s="1" t="n"/>
      <x:c r="B140" s="1" t="n"/>
      <x:c r="C140" s="1" t="n"/>
      <x:c r="D140" s="1" t="n"/>
      <x:c r="E140" s="1" t="n"/>
      <x:c r="F140" s="1" t="n"/>
      <x:c r="G140" s="1" t="n"/>
      <x:c r="H140" s="1" t="n"/>
      <x:c r="I140" s="1" t="n"/>
      <x:c r="J140" s="1" t="n"/>
      <x:c r="K140" s="1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</x:row>
    <x:row r="141">
      <x:c r="A141" s="1" t="n"/>
      <x:c r="B141" s="1" t="n"/>
      <x:c r="C141" s="1" t="n"/>
      <x:c r="D141" s="1" t="n"/>
      <x:c r="E141" s="1" t="n"/>
      <x:c r="F141" s="1" t="n"/>
      <x:c r="G141" s="1" t="n"/>
      <x:c r="H141" s="1" t="n"/>
      <x:c r="I141" s="1" t="n"/>
      <x:c r="J141" s="1" t="n"/>
      <x:c r="K141" s="1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</x:row>
    <x:row r="142" s="97" customFormat="1" ht="24" customHeight="1">
      <x:c r="A142" s="99" t="inlineStr">
        <x:is>
          <x:t xml:space="preserve">TEMPLATE CONTRACT</x:t>
        </x:is>
      </x:c>
      <x:c r="B142" s="154" t="n"/>
      <x:c r="C142" s="154" t="n"/>
      <x:c r="D142" s="154" t="n"/>
      <x:c r="E142" s="154" t="n"/>
      <x:c r="F142" s="154" t="n"/>
      <x:c r="G142" s="154" t="n"/>
      <x:c r="H142" s="154" t="n"/>
      <x:c r="I142" s="154" t="n"/>
      <x:c r="J142" s="154" t="n"/>
      <x:c r="K142" s="154" t="n"/>
      <x:c r="L142" s="154" t="n"/>
      <x:c r="M142" s="154" t="n"/>
      <x:c r="N142" s="154" t="n"/>
      <x:c r="O142" s="154" t="n"/>
      <x:c r="P142" s="154" t="n"/>
      <x:c r="Q142" s="154" t="n"/>
      <x:c r="R142" s="154" t="n"/>
      <x:c r="S142" s="154" t="n"/>
      <x:c r="T142" s="154" t="n"/>
    </x:row>
    <x:row r="143">
      <x:c r="A143" s="105" t="inlineStr">
        <x:is>
          <x:t xml:space="preserve">Trust is assigned at |▪︎▪︎| BitGroup level; the visual Trust lane only projects that assignment across constituent coordinates.</x:t>
        </x:is>
      </x:c>
    </x:row>
    <x:row r="144">
      <x:c r="A144" s="105" t="inlineStr">
        <x:is>
          <x:t xml:space="preserve">Bit Type codes come from 🛠️A. Trust codes come from 🛠️B. Links are registered in 🔗A.</x:t>
        </x:is>
      </x:c>
    </x:row>
    <x:row r="145">
      <x:c r="A145" s="105" t="inlineStr">
        <x:is>
          <x:t xml:space="preserve">The visual State lane is test input and is not semantic authority.</x:t>
        </x:is>
      </x:c>
    </x:row>
    <x:row r="146">
      <x:c r="A146" s="105" t="inlineStr">
        <x:is>
          <x:t xml:space="preserve">If a real SK cannot fit this grammar without special-case hacking, PATCH the Builder shell rather than the SK.</x:t>
        </x:is>
      </x:c>
    </x:row>
    <x:row r="147">
      <x:c r="A147" s="1" t="n"/>
      <x:c r="B147" s="1" t="n"/>
      <x:c r="C147" s="1" t="n"/>
      <x:c r="D147" s="1" t="n"/>
      <x:c r="E147" s="1" t="n"/>
      <x:c r="F147" s="1" t="n"/>
      <x:c r="G147" s="1" t="n"/>
      <x:c r="H147" s="1" t="n"/>
      <x:c r="I147" s="1" t="n"/>
      <x:c r="J147" s="1" t="n"/>
      <x:c r="K147" s="1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</x:row>
    <x:row r="148">
      <x:c r="A148" s="1" t="n"/>
      <x:c r="B148" s="1" t="n"/>
      <x:c r="C148" s="1" t="n"/>
      <x:c r="D148" s="1" t="n"/>
      <x:c r="E148" s="1" t="n"/>
      <x:c r="F148" s="1" t="n"/>
      <x:c r="G148" s="1" t="n"/>
      <x:c r="H148" s="1" t="n"/>
      <x:c r="I148" s="1" t="n"/>
      <x:c r="J148" s="1" t="n"/>
      <x:c r="K148" s="1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</x:row>
    <x:row r="149">
      <x:c r="A149" s="1" t="n"/>
      <x:c r="B149" s="1" t="n"/>
      <x:c r="C149" s="1" t="n"/>
      <x:c r="D149" s="1" t="n"/>
      <x:c r="E149" s="1" t="n"/>
      <x:c r="F149" s="1" t="n"/>
      <x:c r="G149" s="1" t="n"/>
      <x:c r="H149" s="1" t="n"/>
      <x:c r="I149" s="1" t="n"/>
      <x:c r="J149" s="1" t="n"/>
      <x:c r="K149" s="1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</x:row>
    <x:row r="150">
      <x:c r="A150" s="1" t="n"/>
      <x:c r="B150" s="1" t="n"/>
      <x:c r="C150" s="1" t="n"/>
      <x:c r="D150" s="1" t="n"/>
      <x:c r="E150" s="1" t="n"/>
      <x:c r="F150" s="1" t="n"/>
      <x:c r="G150" s="1" t="n"/>
      <x:c r="H150" s="1" t="n"/>
      <x:c r="I150" s="1" t="n"/>
      <x:c r="J150" s="1" t="n"/>
      <x:c r="K150" s="1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</x:row>
    <x:row r="151">
      <x:c r="A151" s="1" t="n"/>
      <x:c r="B151" s="1" t="n"/>
      <x:c r="C151" s="1" t="n"/>
      <x:c r="D151" s="1" t="n"/>
      <x:c r="E151" s="1" t="n"/>
      <x:c r="F151" s="1" t="n"/>
      <x:c r="G151" s="1" t="n"/>
      <x:c r="H151" s="1" t="n"/>
      <x:c r="I151" s="1" t="n"/>
      <x:c r="J151" s="1" t="n"/>
      <x:c r="K151" s="1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</x:row>
    <x:row r="152">
      <x:c r="A152" s="1" t="n"/>
      <x:c r="B152" s="1" t="n"/>
      <x:c r="C152" s="1" t="n"/>
      <x:c r="D152" s="1" t="n"/>
      <x:c r="E152" s="1" t="n"/>
      <x:c r="F152" s="1" t="n"/>
      <x:c r="G152" s="1" t="n"/>
      <x:c r="H152" s="1" t="n"/>
      <x:c r="I152" s="1" t="n"/>
      <x:c r="J152" s="1" t="n"/>
      <x:c r="K152" s="1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</x:row>
    <x:row r="153">
      <x:c r="A153" s="1" t="n"/>
      <x:c r="B153" s="1" t="n"/>
      <x:c r="C153" s="1" t="n"/>
      <x:c r="D153" s="1" t="n"/>
      <x:c r="E153" s="1" t="n"/>
      <x:c r="F153" s="1" t="n"/>
      <x:c r="G153" s="1" t="n"/>
      <x:c r="H153" s="1" t="n"/>
      <x:c r="I153" s="1" t="n"/>
      <x:c r="J153" s="1" t="n"/>
      <x:c r="K153" s="1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</x:row>
    <x:row r="154">
      <x:c r="A154" s="1" t="n"/>
      <x:c r="B154" s="1" t="n"/>
      <x:c r="C154" s="1" t="n"/>
      <x:c r="D154" s="1" t="n"/>
      <x:c r="E154" s="1" t="n"/>
      <x:c r="F154" s="1" t="n"/>
      <x:c r="G154" s="1" t="n"/>
      <x:c r="H154" s="1" t="n"/>
      <x:c r="I154" s="1" t="n"/>
      <x:c r="J154" s="1" t="n"/>
      <x:c r="K154" s="1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</x:row>
    <x:row r="155">
      <x:c r="A155" s="1" t="n"/>
      <x:c r="B155" s="1" t="n"/>
      <x:c r="C155" s="1" t="n"/>
      <x:c r="D155" s="1" t="n"/>
      <x:c r="E155" s="1" t="n"/>
      <x:c r="F155" s="1" t="n"/>
      <x:c r="G155" s="1" t="n"/>
      <x:c r="H155" s="1" t="n"/>
      <x:c r="I155" s="1" t="n"/>
      <x:c r="J155" s="1" t="n"/>
      <x:c r="K155" s="1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</x:row>
    <x:row r="156">
      <x:c r="A156" s="1" t="n"/>
      <x:c r="B156" s="1" t="n"/>
      <x:c r="C156" s="1" t="n"/>
      <x:c r="D156" s="1" t="n"/>
      <x:c r="E156" s="1" t="n"/>
      <x:c r="F156" s="1" t="n"/>
      <x:c r="G156" s="1" t="n"/>
      <x:c r="H156" s="1" t="n"/>
      <x:c r="I156" s="1" t="n"/>
      <x:c r="J156" s="1" t="n"/>
      <x:c r="K156" s="1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</x:row>
    <x:row r="157">
      <x:c r="A157" s="1" t="n"/>
      <x:c r="B157" s="1" t="n"/>
      <x:c r="C157" s="1" t="n"/>
      <x:c r="D157" s="1" t="n"/>
      <x:c r="E157" s="1" t="n"/>
      <x:c r="F157" s="1" t="n"/>
      <x:c r="G157" s="1" t="n"/>
      <x:c r="H157" s="1" t="n"/>
      <x:c r="I157" s="1" t="n"/>
      <x:c r="J157" s="1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</x:row>
    <x:row r="158">
      <x:c r="A158" s="1" t="n"/>
      <x:c r="B158" s="1" t="n"/>
      <x:c r="C158" s="1" t="n"/>
      <x:c r="D158" s="1" t="n"/>
      <x:c r="E158" s="1" t="n"/>
      <x:c r="F158" s="1" t="n"/>
      <x:c r="G158" s="1" t="n"/>
      <x:c r="H158" s="1" t="n"/>
      <x:c r="I158" s="1" t="n"/>
      <x:c r="J158" s="1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</x:row>
    <x:row r="159">
      <x:c r="A159" s="1" t="n"/>
      <x:c r="B159" s="1" t="n"/>
      <x:c r="C159" s="1" t="n"/>
      <x:c r="D159" s="1" t="n"/>
      <x:c r="E159" s="1" t="n"/>
      <x:c r="F159" s="1" t="n"/>
      <x:c r="G159" s="1" t="n"/>
      <x:c r="H159" s="1" t="n"/>
      <x:c r="I159" s="1" t="n"/>
      <x:c r="J159" s="1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</x:row>
    <x:row r="160">
      <x:c r="A160" s="1" t="n"/>
      <x:c r="B160" s="1" t="n"/>
      <x:c r="C160" s="1" t="n"/>
      <x:c r="D160" s="1" t="n"/>
      <x:c r="E160" s="1" t="n"/>
      <x:c r="F160" s="1" t="n"/>
      <x:c r="G160" s="1" t="n"/>
      <x:c r="H160" s="1" t="n"/>
      <x:c r="I160" s="1" t="n"/>
      <x:c r="J160" s="1" t="n"/>
      <x:c r="K160" s="1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</x:row>
    <x:row r="161">
      <x:c r="A161" s="1" t="n"/>
      <x:c r="B161" s="1" t="n"/>
      <x:c r="C161" s="1" t="n"/>
      <x:c r="D161" s="1" t="n"/>
      <x:c r="E161" s="1" t="n"/>
      <x:c r="F161" s="1" t="n"/>
      <x:c r="G161" s="1" t="n"/>
      <x:c r="H161" s="1" t="n"/>
      <x:c r="I161" s="1" t="n"/>
      <x:c r="J161" s="1" t="n"/>
      <x:c r="K161" s="1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</x:row>
    <x:row r="162">
      <x:c r="A162" s="1" t="n"/>
      <x:c r="B162" s="1" t="n"/>
      <x:c r="C162" s="1" t="n"/>
      <x:c r="D162" s="1" t="n"/>
      <x:c r="E162" s="1" t="n"/>
      <x:c r="F162" s="1" t="n"/>
      <x:c r="G162" s="1" t="n"/>
      <x:c r="H162" s="1" t="n"/>
      <x:c r="I162" s="1" t="n"/>
      <x:c r="J162" s="1" t="n"/>
      <x:c r="K162" s="1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</x:row>
    <x:row r="163">
      <x:c r="A163" s="1" t="n"/>
      <x:c r="B163" s="1" t="n"/>
      <x:c r="C163" s="1" t="n"/>
      <x:c r="D163" s="1" t="n"/>
      <x:c r="E163" s="1" t="n"/>
      <x:c r="F163" s="1" t="n"/>
      <x:c r="G163" s="1" t="n"/>
      <x:c r="H163" s="1" t="n"/>
      <x:c r="I163" s="1" t="n"/>
      <x:c r="J163" s="1" t="n"/>
      <x:c r="K163" s="1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</x:row>
    <x:row r="164">
      <x:c r="A164" s="1" t="n"/>
      <x:c r="B164" s="1" t="n"/>
      <x:c r="C164" s="1" t="n"/>
      <x:c r="D164" s="1" t="n"/>
      <x:c r="E164" s="1" t="n"/>
      <x:c r="F164" s="1" t="n"/>
      <x:c r="G164" s="1" t="n"/>
      <x:c r="H164" s="1" t="n"/>
      <x:c r="I164" s="1" t="n"/>
      <x:c r="J164" s="1" t="n"/>
      <x:c r="K164" s="1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</x:row>
    <x:row r="165">
      <x:c r="A165" s="1" t="n"/>
      <x:c r="B165" s="1" t="n"/>
      <x:c r="C165" s="1" t="n"/>
      <x:c r="D165" s="1" t="n"/>
      <x:c r="E165" s="1" t="n"/>
      <x:c r="F165" s="1" t="n"/>
      <x:c r="G165" s="1" t="n"/>
      <x:c r="H165" s="1" t="n"/>
      <x:c r="I165" s="1" t="n"/>
      <x:c r="J165" s="1" t="n"/>
      <x:c r="K165" s="1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</x:row>
    <x:row r="166">
      <x:c r="A166" s="1" t="n"/>
      <x:c r="B166" s="1" t="n"/>
      <x:c r="C166" s="1" t="n"/>
      <x:c r="D166" s="1" t="n"/>
      <x:c r="E166" s="1" t="n"/>
      <x:c r="F166" s="1" t="n"/>
      <x:c r="G166" s="1" t="n"/>
      <x:c r="H166" s="1" t="n"/>
      <x:c r="I166" s="1" t="n"/>
      <x:c r="J166" s="1" t="n"/>
      <x:c r="K166" s="1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</x:row>
    <x:row r="167">
      <x:c r="A167" s="1" t="n"/>
      <x:c r="B167" s="1" t="n"/>
      <x:c r="C167" s="1" t="n"/>
      <x:c r="D167" s="1" t="n"/>
      <x:c r="E167" s="1" t="n"/>
      <x:c r="F167" s="1" t="n"/>
      <x:c r="G167" s="1" t="n"/>
      <x:c r="H167" s="1" t="n"/>
      <x:c r="I167" s="1" t="n"/>
      <x:c r="J167" s="1" t="n"/>
      <x:c r="K167" s="1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</x:row>
    <x:row r="168">
      <x:c r="A168" s="1" t="n"/>
      <x:c r="B168" s="1" t="n"/>
      <x:c r="C168" s="1" t="n"/>
      <x:c r="D168" s="1" t="n"/>
      <x:c r="E168" s="1" t="n"/>
      <x:c r="F168" s="1" t="n"/>
      <x:c r="G168" s="1" t="n"/>
      <x:c r="H168" s="1" t="n"/>
      <x:c r="I168" s="1" t="n"/>
      <x:c r="J168" s="1" t="n"/>
      <x:c r="K168" s="1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</x:row>
    <x:row r="169">
      <x:c r="A169" s="1" t="n"/>
      <x:c r="B169" s="1" t="n"/>
      <x:c r="C169" s="1" t="n"/>
      <x:c r="D169" s="1" t="n"/>
      <x:c r="E169" s="1" t="n"/>
      <x:c r="F169" s="1" t="n"/>
      <x:c r="G169" s="1" t="n"/>
      <x:c r="H169" s="1" t="n"/>
      <x:c r="I169" s="1" t="n"/>
      <x:c r="J169" s="1" t="n"/>
      <x:c r="K169" s="1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</x:row>
    <x:row r="170">
      <x:c r="A170" s="1" t="n"/>
      <x:c r="B170" s="1" t="n"/>
      <x:c r="C170" s="1" t="n"/>
      <x:c r="D170" s="1" t="n"/>
      <x:c r="E170" s="1" t="n"/>
      <x:c r="F170" s="1" t="n"/>
      <x:c r="G170" s="1" t="n"/>
      <x:c r="H170" s="1" t="n"/>
      <x:c r="I170" s="1" t="n"/>
      <x:c r="J170" s="1" t="n"/>
      <x:c r="K170" s="1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</x:row>
    <x:row r="171">
      <x:c r="A171" s="1" t="n"/>
      <x:c r="B171" s="1" t="n"/>
      <x:c r="C171" s="1" t="n"/>
      <x:c r="D171" s="1" t="n"/>
      <x:c r="E171" s="1" t="n"/>
      <x:c r="F171" s="1" t="n"/>
      <x:c r="G171" s="1" t="n"/>
      <x:c r="H171" s="1" t="n"/>
      <x:c r="I171" s="1" t="n"/>
      <x:c r="J171" s="1" t="n"/>
      <x:c r="K171" s="1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</x:row>
    <x:row r="172">
      <x:c r="A172" s="1" t="n"/>
      <x:c r="B172" s="1" t="n"/>
      <x:c r="C172" s="1" t="n"/>
      <x:c r="D172" s="1" t="n"/>
      <x:c r="E172" s="1" t="n"/>
      <x:c r="F172" s="1" t="n"/>
      <x:c r="G172" s="1" t="n"/>
      <x:c r="H172" s="1" t="n"/>
      <x:c r="I172" s="1" t="n"/>
      <x:c r="J172" s="1" t="n"/>
      <x:c r="K172" s="1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</x:row>
    <x:row r="173">
      <x:c r="A173" s="1" t="n"/>
      <x:c r="B173" s="1" t="n"/>
      <x:c r="C173" s="1" t="n"/>
      <x:c r="D173" s="1" t="n"/>
      <x:c r="E173" s="1" t="n"/>
      <x:c r="F173" s="1" t="n"/>
      <x:c r="G173" s="1" t="n"/>
      <x:c r="H173" s="1" t="n"/>
      <x:c r="I173" s="1" t="n"/>
      <x:c r="J173" s="1" t="n"/>
      <x:c r="K173" s="1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</x:row>
    <x:row r="174">
      <x:c r="A174" s="1" t="n"/>
      <x:c r="B174" s="1" t="n"/>
      <x:c r="C174" s="1" t="n"/>
      <x:c r="D174" s="1" t="n"/>
      <x:c r="E174" s="1" t="n"/>
      <x:c r="F174" s="1" t="n"/>
      <x:c r="G174" s="1" t="n"/>
      <x:c r="H174" s="1" t="n"/>
      <x:c r="I174" s="1" t="n"/>
      <x:c r="J174" s="1" t="n"/>
      <x:c r="K174" s="1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</x:row>
    <x:row r="175">
      <x:c r="A175" s="1" t="n"/>
      <x:c r="B175" s="1" t="n"/>
      <x:c r="C175" s="1" t="n"/>
      <x:c r="D175" s="1" t="n"/>
      <x:c r="E175" s="1" t="n"/>
      <x:c r="F175" s="1" t="n"/>
      <x:c r="G175" s="1" t="n"/>
      <x:c r="H175" s="1" t="n"/>
      <x:c r="I175" s="1" t="n"/>
      <x:c r="J175" s="1" t="n"/>
      <x:c r="K175" s="1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</x:row>
    <x:row r="176">
      <x:c r="A176" s="1" t="n"/>
      <x:c r="B176" s="1" t="n"/>
      <x:c r="C176" s="1" t="n"/>
      <x:c r="D176" s="1" t="n"/>
      <x:c r="E176" s="1" t="n"/>
      <x:c r="F176" s="1" t="n"/>
      <x:c r="G176" s="1" t="n"/>
      <x:c r="H176" s="1" t="n"/>
      <x:c r="I176" s="1" t="n"/>
      <x:c r="J176" s="1" t="n"/>
      <x:c r="K176" s="1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</x:row>
    <x:row r="177">
      <x:c r="A177" s="1" t="n"/>
      <x:c r="B177" s="1" t="n"/>
      <x:c r="C177" s="1" t="n"/>
      <x:c r="D177" s="1" t="n"/>
      <x:c r="E177" s="1" t="n"/>
      <x:c r="F177" s="1" t="n"/>
      <x:c r="G177" s="1" t="n"/>
      <x:c r="H177" s="1" t="n"/>
      <x:c r="I177" s="1" t="n"/>
      <x:c r="J177" s="1" t="n"/>
      <x:c r="K177" s="1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</x:row>
    <x:row r="178">
      <x:c r="A178" s="1" t="n"/>
      <x:c r="B178" s="1" t="n"/>
      <x:c r="C178" s="1" t="n"/>
      <x:c r="D178" s="1" t="n"/>
      <x:c r="E178" s="1" t="n"/>
      <x:c r="F178" s="1" t="n"/>
      <x:c r="G178" s="1" t="n"/>
      <x:c r="H178" s="1" t="n"/>
      <x:c r="I178" s="1" t="n"/>
      <x:c r="J178" s="1" t="n"/>
      <x:c r="K178" s="1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</x:row>
    <x:row r="179">
      <x:c r="A179" s="1" t="n"/>
      <x:c r="B179" s="1" t="n"/>
      <x:c r="C179" s="1" t="n"/>
      <x:c r="D179" s="1" t="n"/>
      <x:c r="E179" s="1" t="n"/>
      <x:c r="F179" s="1" t="n"/>
      <x:c r="G179" s="1" t="n"/>
      <x:c r="H179" s="1" t="n"/>
      <x:c r="I179" s="1" t="n"/>
      <x:c r="J179" s="1" t="n"/>
      <x:c r="K179" s="1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</x:row>
    <x:row r="180">
      <x:c r="A180" s="1" t="n"/>
      <x:c r="B180" s="1" t="n"/>
      <x:c r="C180" s="1" t="n"/>
      <x:c r="D180" s="1" t="n"/>
      <x:c r="E180" s="1" t="n"/>
      <x:c r="F180" s="1" t="n"/>
      <x:c r="G180" s="1" t="n"/>
      <x:c r="H180" s="1" t="n"/>
      <x:c r="I180" s="1" t="n"/>
      <x:c r="J180" s="1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</x:row>
    <x:row r="181">
      <x:c r="A181" s="1" t="n"/>
      <x:c r="B181" s="1" t="n"/>
      <x:c r="C181" s="1" t="n"/>
      <x:c r="D181" s="1" t="n"/>
      <x:c r="E181" s="1" t="n"/>
      <x:c r="F181" s="1" t="n"/>
      <x:c r="G181" s="1" t="n"/>
      <x:c r="H181" s="1" t="n"/>
      <x:c r="I181" s="1" t="n"/>
      <x:c r="J181" s="1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</x:row>
    <x:row r="182">
      <x:c r="A182" s="1" t="n"/>
      <x:c r="B182" s="1" t="n"/>
      <x:c r="C182" s="1" t="n"/>
      <x:c r="D182" s="1" t="n"/>
      <x:c r="E182" s="1" t="n"/>
      <x:c r="F182" s="1" t="n"/>
      <x:c r="G182" s="1" t="n"/>
      <x:c r="H182" s="1" t="n"/>
      <x:c r="I182" s="1" t="n"/>
      <x:c r="J182" s="1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</x:row>
    <x:row r="183">
      <x:c r="A183" s="1" t="n"/>
      <x:c r="B183" s="1" t="n"/>
      <x:c r="C183" s="1" t="n"/>
      <x:c r="D183" s="1" t="n"/>
      <x:c r="E183" s="1" t="n"/>
      <x:c r="F183" s="1" t="n"/>
      <x:c r="G183" s="1" t="n"/>
      <x:c r="H183" s="1" t="n"/>
      <x:c r="I183" s="1" t="n"/>
      <x:c r="J183" s="1" t="n"/>
      <x:c r="K183" s="1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</x:row>
    <x:row r="184">
      <x:c r="A184" s="1" t="n"/>
      <x:c r="B184" s="1" t="n"/>
      <x:c r="C184" s="1" t="n"/>
      <x:c r="D184" s="1" t="n"/>
      <x:c r="E184" s="1" t="n"/>
      <x:c r="F184" s="1" t="n"/>
      <x:c r="G184" s="1" t="n"/>
      <x:c r="H184" s="1" t="n"/>
      <x:c r="I184" s="1" t="n"/>
      <x:c r="J184" s="1" t="n"/>
      <x:c r="K184" s="1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</x:row>
    <x:row r="185">
      <x:c r="A185" s="1" t="n"/>
      <x:c r="B185" s="1" t="n"/>
      <x:c r="C185" s="1" t="n"/>
      <x:c r="D185" s="1" t="n"/>
      <x:c r="E185" s="1" t="n"/>
      <x:c r="F185" s="1" t="n"/>
      <x:c r="G185" s="1" t="n"/>
      <x:c r="H185" s="1" t="n"/>
      <x:c r="I185" s="1" t="n"/>
      <x:c r="J185" s="1" t="n"/>
      <x:c r="K185" s="1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</x:row>
    <x:row r="186">
      <x:c r="A186" s="1" t="n"/>
      <x:c r="B186" s="1" t="n"/>
      <x:c r="C186" s="1" t="n"/>
      <x:c r="D186" s="1" t="n"/>
      <x:c r="E186" s="1" t="n"/>
      <x:c r="F186" s="1" t="n"/>
      <x:c r="G186" s="1" t="n"/>
      <x:c r="H186" s="1" t="n"/>
      <x:c r="I186" s="1" t="n"/>
      <x:c r="J186" s="1" t="n"/>
      <x:c r="K186" s="1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</x:row>
    <x:row r="187">
      <x:c r="A187" s="1" t="n"/>
      <x:c r="B187" s="1" t="n"/>
      <x:c r="C187" s="1" t="n"/>
      <x:c r="D187" s="1" t="n"/>
      <x:c r="E187" s="1" t="n"/>
      <x:c r="F187" s="1" t="n"/>
      <x:c r="G187" s="1" t="n"/>
      <x:c r="H187" s="1" t="n"/>
      <x:c r="I187" s="1" t="n"/>
      <x:c r="J187" s="1" t="n"/>
      <x:c r="K187" s="1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</x:row>
    <x:row r="188">
      <x:c r="A188" s="1" t="n"/>
      <x:c r="B188" s="1" t="n"/>
      <x:c r="C188" s="1" t="n"/>
      <x:c r="D188" s="1" t="n"/>
      <x:c r="E188" s="1" t="n"/>
      <x:c r="F188" s="1" t="n"/>
      <x:c r="G188" s="1" t="n"/>
      <x:c r="H188" s="1" t="n"/>
      <x:c r="I188" s="1" t="n"/>
      <x:c r="J188" s="1" t="n"/>
      <x:c r="K188" s="1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</x:row>
    <x:row r="189">
      <x:c r="A189" s="1" t="n"/>
      <x:c r="B189" s="1" t="n"/>
      <x:c r="C189" s="1" t="n"/>
      <x:c r="D189" s="1" t="n"/>
      <x:c r="E189" s="1" t="n"/>
      <x:c r="F189" s="1" t="n"/>
      <x:c r="G189" s="1" t="n"/>
      <x:c r="H189" s="1" t="n"/>
      <x:c r="I189" s="1" t="n"/>
      <x:c r="J189" s="1" t="n"/>
      <x:c r="K189" s="1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</x:row>
    <x:row r="190">
      <x:c r="A190" s="1" t="n"/>
      <x:c r="B190" s="1" t="n"/>
      <x:c r="C190" s="1" t="n"/>
      <x:c r="D190" s="1" t="n"/>
      <x:c r="E190" s="1" t="n"/>
      <x:c r="F190" s="1" t="n"/>
      <x:c r="G190" s="1" t="n"/>
      <x:c r="H190" s="1" t="n"/>
      <x:c r="I190" s="1" t="n"/>
      <x:c r="J190" s="1" t="n"/>
      <x:c r="K190" s="1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</x:row>
    <x:row r="191">
      <x:c r="A191" s="1" t="n"/>
      <x:c r="B191" s="1" t="n"/>
      <x:c r="C191" s="1" t="n"/>
      <x:c r="D191" s="1" t="n"/>
      <x:c r="E191" s="1" t="n"/>
      <x:c r="F191" s="1" t="n"/>
      <x:c r="G191" s="1" t="n"/>
      <x:c r="H191" s="1" t="n"/>
      <x:c r="I191" s="1" t="n"/>
      <x:c r="J191" s="1" t="n"/>
      <x:c r="K191" s="1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</x:row>
    <x:row r="192">
      <x:c r="A192" s="1" t="n"/>
      <x:c r="B192" s="1" t="n"/>
      <x:c r="C192" s="1" t="n"/>
      <x:c r="D192" s="1" t="n"/>
      <x:c r="E192" s="1" t="n"/>
      <x:c r="F192" s="1" t="n"/>
      <x:c r="G192" s="1" t="n"/>
      <x:c r="H192" s="1" t="n"/>
      <x:c r="I192" s="1" t="n"/>
      <x:c r="J192" s="1" t="n"/>
      <x:c r="K192" s="1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</x:row>
    <x:row r="193">
      <x:c r="A193" s="1" t="n"/>
      <x:c r="B193" s="1" t="n"/>
      <x:c r="C193" s="1" t="n"/>
      <x:c r="D193" s="1" t="n"/>
      <x:c r="E193" s="1" t="n"/>
      <x:c r="F193" s="1" t="n"/>
      <x:c r="G193" s="1" t="n"/>
      <x:c r="H193" s="1" t="n"/>
      <x:c r="I193" s="1" t="n"/>
      <x:c r="J193" s="1" t="n"/>
      <x:c r="K193" s="1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</x:row>
    <x:row r="194">
      <x:c r="A194" s="1" t="n"/>
      <x:c r="B194" s="1" t="n"/>
      <x:c r="C194" s="1" t="n"/>
      <x:c r="D194" s="1" t="n"/>
      <x:c r="E194" s="1" t="n"/>
      <x:c r="F194" s="1" t="n"/>
      <x:c r="G194" s="1" t="n"/>
      <x:c r="H194" s="1" t="n"/>
      <x:c r="I194" s="1" t="n"/>
      <x:c r="J194" s="1" t="n"/>
      <x:c r="K194" s="1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</x:row>
  </x:sheetData>
  <x:mergeCells>
    <x:mergeCell ref="A1:T1"/>
    <x:mergeCell ref="A5:T5"/>
    <x:mergeCell ref="A31:T31"/>
    <x:mergeCell ref="A144:T144"/>
    <x:mergeCell ref="A68:T68"/>
    <x:mergeCell ref="A145:T145"/>
    <x:mergeCell ref="A143:T143"/>
    <x:mergeCell ref="A146:T146"/>
    <x:mergeCell ref="A105:T105"/>
    <x:mergeCell ref="A20:T20"/>
    <x:mergeCell ref="A2:T2"/>
    <x:mergeCell ref="A28:T28"/>
    <x:mergeCell ref="A142:T142"/>
    <x:mergeCell ref="A13:T13"/>
    <x:mergeCell ref="A11:T11"/>
  </x:mergeCells>
  <x:conditionalFormatting sqref="B15:Q15">
    <x:cfRule type="cellIs" dxfId="16" priority="1" operator="equal">
      <x:formula>"₸1"</x:formula>
    </x:cfRule>
    <x:cfRule type="cellIs" dxfId="15" priority="2" operator="equal">
      <x:formula>"₸2"</x:formula>
    </x:cfRule>
    <x:cfRule type="cellIs" dxfId="14" priority="3" operator="equal">
      <x:formula>"₸3"</x:formula>
    </x:cfRule>
    <x:cfRule type="cellIs" dxfId="13" priority="4" operator="equal">
      <x:formula>"₸4"</x:formula>
    </x:cfRule>
    <x:cfRule type="cellIs" dxfId="12" priority="5" operator="equal">
      <x:formula>"₸5"</x:formula>
    </x:cfRule>
  </x:conditionalFormatting>
  <x:conditionalFormatting sqref="B16:Q16">
    <x:cfRule type="cellIs" dxfId="11" priority="6" operator="equal">
      <x:formula>"1"</x:formula>
    </x:cfRule>
    <x:cfRule type="cellIs" dxfId="10" priority="7" operator="equal">
      <x:formula>"2A"</x:formula>
    </x:cfRule>
    <x:cfRule type="cellIs" dxfId="9" priority="8" operator="equal">
      <x:formula>"2B"</x:formula>
    </x:cfRule>
    <x:cfRule type="cellIs" dxfId="8" priority="9" operator="equal">
      <x:formula>"3"</x:formula>
    </x:cfRule>
    <x:cfRule type="cellIs" dxfId="7" priority="10" operator="equal">
      <x:formula>"4"</x:formula>
    </x:cfRule>
    <x:cfRule type="cellIs" dxfId="6" priority="11" operator="equal">
      <x:formula>"5"</x:formula>
    </x:cfRule>
    <x:cfRule type="cellIs" dxfId="5" priority="12" operator="equal">
      <x:formula>"6"</x:formula>
    </x:cfRule>
    <x:cfRule type="cellIs" dxfId="4" priority="13" operator="equal">
      <x:formula>"7"</x:formula>
    </x:cfRule>
    <x:cfRule type="cellIs" dxfId="3" priority="14" operator="equal">
      <x:formula>"8"</x:formula>
    </x:cfRule>
    <x:cfRule type="cellIs" dxfId="2" priority="15" operator="equal">
      <x:formula>"9"</x:formula>
    </x:cfRule>
    <x:cfRule type="cellIs" dxfId="1" priority="16" operator="equal">
      <x:formula>"10"</x:formula>
    </x:cfRule>
    <x:cfRule type="cellIs" dxfId="0" priority="17" operator="equal">
      <x:formula>"11"</x:formula>
    </x:cfRule>
  </x:conditionalFormatting>
  <x:conditionalFormatting sqref="B22:Q22">
    <x:cfRule type="cellIs" dxfId="16" priority="18" operator="equal">
      <x:formula>"₸1"</x:formula>
    </x:cfRule>
    <x:cfRule type="cellIs" dxfId="15" priority="19" operator="equal">
      <x:formula>"₸2"</x:formula>
    </x:cfRule>
    <x:cfRule type="cellIs" dxfId="14" priority="20" operator="equal">
      <x:formula>"₸3"</x:formula>
    </x:cfRule>
    <x:cfRule type="cellIs" dxfId="13" priority="21" operator="equal">
      <x:formula>"₸4"</x:formula>
    </x:cfRule>
    <x:cfRule type="cellIs" dxfId="12" priority="22" operator="equal">
      <x:formula>"₸5"</x:formula>
    </x:cfRule>
  </x:conditionalFormatting>
  <x:conditionalFormatting sqref="B23:Q23">
    <x:cfRule type="cellIs" dxfId="11" priority="23" operator="equal">
      <x:formula>"1"</x:formula>
    </x:cfRule>
    <x:cfRule type="cellIs" dxfId="10" priority="24" operator="equal">
      <x:formula>"2A"</x:formula>
    </x:cfRule>
    <x:cfRule type="cellIs" dxfId="9" priority="25" operator="equal">
      <x:formula>"2B"</x:formula>
    </x:cfRule>
    <x:cfRule type="cellIs" dxfId="8" priority="26" operator="equal">
      <x:formula>"3"</x:formula>
    </x:cfRule>
    <x:cfRule type="cellIs" dxfId="7" priority="27" operator="equal">
      <x:formula>"4"</x:formula>
    </x:cfRule>
    <x:cfRule type="cellIs" dxfId="6" priority="28" operator="equal">
      <x:formula>"5"</x:formula>
    </x:cfRule>
    <x:cfRule type="cellIs" dxfId="5" priority="29" operator="equal">
      <x:formula>"6"</x:formula>
    </x:cfRule>
    <x:cfRule type="cellIs" dxfId="4" priority="30" operator="equal">
      <x:formula>"7"</x:formula>
    </x:cfRule>
    <x:cfRule type="cellIs" dxfId="3" priority="31" operator="equal">
      <x:formula>"8"</x:formula>
    </x:cfRule>
    <x:cfRule type="cellIs" dxfId="2" priority="32" operator="equal">
      <x:formula>"9"</x:formula>
    </x:cfRule>
    <x:cfRule type="cellIs" dxfId="1" priority="33" operator="equal">
      <x:formula>"10"</x:formula>
    </x:cfRule>
    <x:cfRule type="cellIs" dxfId="0" priority="34" operator="equal">
      <x:formula>"11"</x:formula>
    </x:cfRule>
  </x:conditionalFormatting>
  <x:dataValidations count="5">
    <x:dataValidation type="list" allowBlank="1" showDropDown="0" showInputMessage="0" showErrorMessage="0" sqref="D7">
      <x:formula1>"Descriptive,Model,Operational"</x:formula1>
    </x:dataValidation>
    <x:dataValidation type="list" allowBlank="1" showDropDown="0" showInputMessage="0" showErrorMessage="0" sqref="F33:F64">
      <x:formula1>TRUST_CODES</x:formula1>
    </x:dataValidation>
    <x:dataValidation type="list" allowBlank="1" showDropDown="0" showInputMessage="0" showErrorMessage="0" sqref="D70:D101">
      <x:formula1>BIT_TYPE_CODES</x:formula1>
    </x:dataValidation>
    <x:dataValidation type="list" allowBlank="1" showDropDown="0" showInputMessage="0" showErrorMessage="0" sqref="I70:I101">
      <x:formula1>"MATCH,REUSE,CREATE,RESERVED"</x:formula1>
    </x:dataValidation>
    <x:dataValidation type="list" allowBlank="1" showDropDown="0" showInputMessage="0" showErrorMessage="0" sqref="B18:Q18 B25:Q25">
      <x:formula1>"0,1"</x:formula1>
    </x:dataValidation>
  </x:dataValidations>
  <x:hyperlinks>
    <x:hyperlink ref="A3" location="'⁅▪︎|▪︎⁆ ➡️ - SK INDEX'!A1"/>
  </x:hyperlinks>
  <x:pageMargins left="0.7" right="0.7" top="0.75" bottom="0.75" header="0.3" footer="0.3"/>
  <x:tableParts count="4">
    <x:tablePart xmlns:r="http://schemas.openxmlformats.org/officeDocument/2006/relationships" r:id="R78e7cbc559f142b6"/>
    <x:tablePart xmlns:r="http://schemas.openxmlformats.org/officeDocument/2006/relationships" r:id="R507040d266ec4548"/>
    <x:tablePart xmlns:r="http://schemas.openxmlformats.org/officeDocument/2006/relationships" r:id="R2f654a754dfd4fd6"/>
    <x:tablePart xmlns:r="http://schemas.openxmlformats.org/officeDocument/2006/relationships" r:id="Rcd4cf6940ff046e2"/>
  </x:tableParts>
</x:worksheet>
</file>

<file path=xl/worksheets/sheet8.xml><?xml version="1.0" encoding="utf-8"?>
<x:worksheet xmlns:x="http://schemas.openxmlformats.org/spreadsheetml/2006/main">
  <x:sheetPr>
    <x:tabColor rgb="FF38FF8B"/>
  </x:sheetPr>
  <x:sheetViews>
    <x:sheetView showGridLines="0" workbookViewId="0">
      <x:pane xSplit="1" ySplit="12" topLeftCell="B13" activePane="bottomRight" state="frozen"/>
    </x:sheetView>
  </x:sheetViews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⁅▪︎|▪︎⁆-64 - TEMPLATE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Blank 64-Bit construction surface. Visual view is a projection of the registered Tables below; duplicate and rename only when constructing an actual SK.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</x:row>
    <x:row r="7" s="97" customFormat="1" ht="23.399999618530273" customHeight="1">
      <x:c r="A7" s="5" t="inlineStr">
        <x:is>
          <x:t xml:space="preserve">⁅▪︎|▪︎⁆-64</x:t>
        </x:is>
      </x:c>
      <x:c r="B7" s="5" t="n">
        <x:v>64</x:v>
      </x:c>
      <x:c r="C7" s="5" t="inlineStr">
        <x:is>
          <x:t xml:space="preserve">v0.1</x:t>
        </x:is>
      </x:c>
      <x:c r="D7" s="5" t="n"/>
      <x:c r="E7" s="5" t="inlineStr">
        <x:is>
          <x:t xml:space="preserve">Blank BitWord construction shell.</x:t>
        </x:is>
      </x:c>
      <x:c r="F7" s="5" t="inlineStr">
        <x:is>
          <x:t xml:space="preserve">TEMPLATE</x:t>
        </x:is>
      </x:c>
      <x:c r="G7" s="5" t="inlineStr">
        <x:is>
          <x:t xml:space="preserve">Seed shell; PATCH after real SK trials.</x:t>
        </x:is>
      </x:c>
      <x:c r="H7" s="155" t="inlineStr">
        <x:is>
          <x:t xml:space="preserve">DECLARE PER SK — logical bit order, printed bit order, canonical text form, and byte interchange order are separate from placement-level orientation.</x:t>
        </x:is>
      </x:c>
      <x:c r="I7" s="75" t="inlineStr">
        <x:is>
          <x:t xml:space="preserve">⁅▪︎|▪︎⁆|1..7</x:t>
        </x:is>
      </x:c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|▪︎▪︎||1..15</x:t>
        </x:is>
      </x:c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📖|1..8</x:t>
        </x:is>
      </x:c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IF($B$116="","",IFERROR(VLOOKUP($B$116,$A$47:$T$110,16,FALSE),""))</x:f>
      </x:c>
      <x:c r="C14" s="39" t="str">
        <x:f>IF($B$117="","",IFERROR(VLOOKUP($B$117,$A$47:$T$110,16,FALSE),""))</x:f>
      </x:c>
      <x:c r="D14" s="39" t="str">
        <x:f>IF($B$118="","",IFERROR(VLOOKUP($B$118,$A$47:$T$110,16,FALSE),""))</x:f>
      </x:c>
      <x:c r="E14" s="39" t="str">
        <x:f>IF($B$119="","",IFERROR(VLOOKUP($B$119,$A$47:$T$110,16,FALSE),""))</x:f>
      </x:c>
      <x:c r="F14" s="39" t="str">
        <x:f>IF($B$120="","",IFERROR(VLOOKUP($B$120,$A$47:$T$110,16,FALSE),""))</x:f>
      </x:c>
      <x:c r="G14" s="39" t="str">
        <x:f>IF($B$121="","",IFERROR(VLOOKUP($B$121,$A$47:$T$110,16,FALSE),""))</x:f>
      </x:c>
      <x:c r="H14" s="39" t="str">
        <x:f>IF($B$122="","",IFERROR(VLOOKUP($B$122,$A$47:$T$110,16,FALSE),""))</x:f>
      </x:c>
      <x:c r="I14" s="39" t="str">
        <x:f>IF($B$123="","",IFERROR(VLOOKUP($B$123,$A$47:$T$110,16,FALSE),""))</x:f>
      </x:c>
      <x:c r="J14" s="39" t="str">
        <x:f>IF($B$124="","",IFERROR(VLOOKUP($B$124,$A$47:$T$110,16,FALSE),""))</x:f>
      </x:c>
      <x:c r="K14" s="39" t="str">
        <x:f>IF($B$125="","",IFERROR(VLOOKUP($B$125,$A$47:$T$110,16,FALSE),""))</x:f>
      </x:c>
      <x:c r="L14" s="39" t="str">
        <x:f>IF($B$126="","",IFERROR(VLOOKUP($B$126,$A$47:$T$110,16,FALSE),""))</x:f>
      </x:c>
      <x:c r="M14" s="39" t="str">
        <x:f>IF($B$127="","",IFERROR(VLOOKUP($B$127,$A$47:$T$110,16,FALSE),""))</x:f>
      </x:c>
      <x:c r="N14" s="39" t="str">
        <x:f>IF($B$128="","",IFERROR(VLOOKUP($B$128,$A$47:$T$110,16,FALSE),""))</x:f>
      </x:c>
      <x:c r="O14" s="39" t="str">
        <x:f>IF($B$129="","",IFERROR(VLOOKUP($B$129,$A$47:$T$110,16,FALSE),""))</x:f>
      </x:c>
      <x:c r="P14" s="39" t="str">
        <x:f>IF($B$130="","",IFERROR(VLOOKUP($B$130,$A$47:$T$110,16,FALSE),""))</x:f>
      </x:c>
      <x:c r="Q14" s="39" t="str">
        <x:f>IF($B$131="","",IFERROR(VLOOKUP($B$131,$A$47:$T$110,16,FALSE),""))</x:f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IF($B$116="","",IFERROR(VLOOKUP($B$116,$A$47:$T$110,6,FALSE),""))</x:f>
      </x:c>
      <x:c r="C15" s="39" t="str">
        <x:f>IF($B$117="","",IFERROR(VLOOKUP($B$117,$A$47:$T$110,6,FALSE),""))</x:f>
      </x:c>
      <x:c r="D15" s="39" t="str">
        <x:f>IF($B$118="","",IFERROR(VLOOKUP($B$118,$A$47:$T$110,6,FALSE),""))</x:f>
      </x:c>
      <x:c r="E15" s="39" t="str">
        <x:f>IF($B$119="","",IFERROR(VLOOKUP($B$119,$A$47:$T$110,6,FALSE),""))</x:f>
      </x:c>
      <x:c r="F15" s="39" t="str">
        <x:f>IF($B$120="","",IFERROR(VLOOKUP($B$120,$A$47:$T$110,6,FALSE),""))</x:f>
      </x:c>
      <x:c r="G15" s="39" t="str">
        <x:f>IF($B$121="","",IFERROR(VLOOKUP($B$121,$A$47:$T$110,6,FALSE),""))</x:f>
      </x:c>
      <x:c r="H15" s="39" t="str">
        <x:f>IF($B$122="","",IFERROR(VLOOKUP($B$122,$A$47:$T$110,6,FALSE),""))</x:f>
      </x:c>
      <x:c r="I15" s="39" t="str">
        <x:f>IF($B$123="","",IFERROR(VLOOKUP($B$123,$A$47:$T$110,6,FALSE),""))</x:f>
      </x:c>
      <x:c r="J15" s="39" t="str">
        <x:f>IF($B$124="","",IFERROR(VLOOKUP($B$124,$A$47:$T$110,6,FALSE),""))</x:f>
      </x:c>
      <x:c r="K15" s="39" t="str">
        <x:f>IF($B$125="","",IFERROR(VLOOKUP($B$125,$A$47:$T$110,6,FALSE),""))</x:f>
      </x:c>
      <x:c r="L15" s="39" t="str">
        <x:f>IF($B$126="","",IFERROR(VLOOKUP($B$126,$A$47:$T$110,6,FALSE),""))</x:f>
      </x:c>
      <x:c r="M15" s="39" t="str">
        <x:f>IF($B$127="","",IFERROR(VLOOKUP($B$127,$A$47:$T$110,6,FALSE),""))</x:f>
      </x:c>
      <x:c r="N15" s="39" t="str">
        <x:f>IF($B$128="","",IFERROR(VLOOKUP($B$128,$A$47:$T$110,6,FALSE),""))</x:f>
      </x:c>
      <x:c r="O15" s="39" t="str">
        <x:f>IF($B$129="","",IFERROR(VLOOKUP($B$129,$A$47:$T$110,6,FALSE),""))</x:f>
      </x:c>
      <x:c r="P15" s="39" t="str">
        <x:f>IF($B$130="","",IFERROR(VLOOKUP($B$130,$A$47:$T$110,6,FALSE),""))</x:f>
      </x:c>
      <x:c r="Q15" s="39" t="str">
        <x:f>IF($B$131="","",IFERROR(VLOOKUP($B$131,$A$47:$T$110,6,FALSE),""))</x:f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IF($D$116="","",$D$116)</x:f>
      </x:c>
      <x:c r="C16" s="39" t="str">
        <x:f>IF($D$117="","",$D$117)</x:f>
      </x:c>
      <x:c r="D16" s="39" t="str">
        <x:f>IF($D$118="","",$D$118)</x:f>
      </x:c>
      <x:c r="E16" s="39" t="str">
        <x:f>IF($D$119="","",$D$119)</x:f>
      </x:c>
      <x:c r="F16" s="39" t="str">
        <x:f>IF($D$120="","",$D$120)</x:f>
      </x:c>
      <x:c r="G16" s="39" t="str">
        <x:f>IF($D$121="","",$D$121)</x:f>
      </x:c>
      <x:c r="H16" s="39" t="str">
        <x:f>IF($D$122="","",$D$122)</x:f>
      </x:c>
      <x:c r="I16" s="39" t="str">
        <x:f>IF($D$123="","",$D$123)</x:f>
      </x:c>
      <x:c r="J16" s="39" t="str">
        <x:f>IF($D$124="","",$D$124)</x:f>
      </x:c>
      <x:c r="K16" s="39" t="str">
        <x:f>IF($D$125="","",$D$125)</x:f>
      </x:c>
      <x:c r="L16" s="39" t="str">
        <x:f>IF($D$126="","",$D$126)</x:f>
      </x:c>
      <x:c r="M16" s="39" t="str">
        <x:f>IF($D$127="","",$D$127)</x:f>
      </x:c>
      <x:c r="N16" s="39" t="str">
        <x:f>IF($D$128="","",$D$128)</x:f>
      </x:c>
      <x:c r="O16" s="39" t="str">
        <x:f>IF($D$129="","",$D$129)</x:f>
      </x:c>
      <x:c r="P16" s="39" t="str">
        <x:f>IF($D$130="","",$D$130)</x:f>
      </x:c>
      <x:c r="Q16" s="39" t="str">
        <x:f>IF($D$131="","",$D$131)</x:f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$A$116</x:f>
        <x:v>B000</x:v>
      </x:c>
      <x:c r="C17" s="39" t="str">
        <x:f>$A$117</x:f>
        <x:v>B001</x:v>
      </x:c>
      <x:c r="D17" s="39" t="str">
        <x:f>$A$118</x:f>
        <x:v>B002</x:v>
      </x:c>
      <x:c r="E17" s="39" t="str">
        <x:f>$A$119</x:f>
        <x:v>B003</x:v>
      </x:c>
      <x:c r="F17" s="39" t="str">
        <x:f>$A$120</x:f>
        <x:v>B004</x:v>
      </x:c>
      <x:c r="G17" s="39" t="str">
        <x:f>$A$121</x:f>
        <x:v>B005</x:v>
      </x:c>
      <x:c r="H17" s="39" t="str">
        <x:f>$A$122</x:f>
        <x:v>B006</x:v>
      </x:c>
      <x:c r="I17" s="39" t="str">
        <x:f>$A$123</x:f>
        <x:v>B007</x:v>
      </x:c>
      <x:c r="J17" s="39" t="str">
        <x:f>$A$124</x:f>
        <x:v>B008</x:v>
      </x:c>
      <x:c r="K17" s="39" t="str">
        <x:f>$A$125</x:f>
        <x:v>B009</x:v>
      </x:c>
      <x:c r="L17" s="39" t="str">
        <x:f>$A$126</x:f>
        <x:v>B010</x:v>
      </x:c>
      <x:c r="M17" s="39" t="str">
        <x:f>$A$127</x:f>
        <x:v>B011</x:v>
      </x:c>
      <x:c r="N17" s="39" t="str">
        <x:f>$A$128</x:f>
        <x:v>B012</x:v>
      </x:c>
      <x:c r="O17" s="39" t="str">
        <x:f>$A$129</x:f>
        <x:v>B013</x:v>
      </x:c>
      <x:c r="P17" s="39" t="str">
        <x:f>$A$130</x:f>
        <x:v>B014</x:v>
      </x:c>
      <x:c r="Q17" s="39" t="str">
        <x:f>$A$131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/>
      <x:c r="C18" s="45" t="n"/>
      <x:c r="D18" s="45" t="n"/>
      <x:c r="E18" s="45" t="n"/>
      <x:c r="F18" s="45" t="n"/>
      <x:c r="G18" s="45" t="n"/>
      <x:c r="H18" s="45" t="n"/>
      <x:c r="I18" s="45" t="n"/>
      <x:c r="J18" s="45" t="n"/>
      <x:c r="K18" s="45" t="n"/>
      <x:c r="L18" s="45" t="n"/>
      <x:c r="M18" s="45" t="n"/>
      <x:c r="N18" s="45" t="n"/>
      <x:c r="O18" s="45" t="n"/>
      <x:c r="P18" s="45" t="n"/>
      <x:c r="Q18" s="45" t="n"/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IF($B$132="","",IFERROR(VLOOKUP($B$132,$A$47:$T$110,16,FALSE),""))</x:f>
      </x:c>
      <x:c r="C21" s="39" t="str">
        <x:f>IF($B$133="","",IFERROR(VLOOKUP($B$133,$A$47:$T$110,16,FALSE),""))</x:f>
      </x:c>
      <x:c r="D21" s="39" t="str">
        <x:f>IF($B$134="","",IFERROR(VLOOKUP($B$134,$A$47:$T$110,16,FALSE),""))</x:f>
      </x:c>
      <x:c r="E21" s="39" t="str">
        <x:f>IF($B$135="","",IFERROR(VLOOKUP($B$135,$A$47:$T$110,16,FALSE),""))</x:f>
      </x:c>
      <x:c r="F21" s="39" t="str">
        <x:f>IF($B$136="","",IFERROR(VLOOKUP($B$136,$A$47:$T$110,16,FALSE),""))</x:f>
      </x:c>
      <x:c r="G21" s="39" t="str">
        <x:f>IF($B$137="","",IFERROR(VLOOKUP($B$137,$A$47:$T$110,16,FALSE),""))</x:f>
      </x:c>
      <x:c r="H21" s="39" t="str">
        <x:f>IF($B$138="","",IFERROR(VLOOKUP($B$138,$A$47:$T$110,16,FALSE),""))</x:f>
      </x:c>
      <x:c r="I21" s="39" t="str">
        <x:f>IF($B$139="","",IFERROR(VLOOKUP($B$139,$A$47:$T$110,16,FALSE),""))</x:f>
      </x:c>
      <x:c r="J21" s="39" t="str">
        <x:f>IF($B$140="","",IFERROR(VLOOKUP($B$140,$A$47:$T$110,16,FALSE),""))</x:f>
      </x:c>
      <x:c r="K21" s="39" t="str">
        <x:f>IF($B$141="","",IFERROR(VLOOKUP($B$141,$A$47:$T$110,16,FALSE),""))</x:f>
      </x:c>
      <x:c r="L21" s="39" t="str">
        <x:f>IF($B$142="","",IFERROR(VLOOKUP($B$142,$A$47:$T$110,16,FALSE),""))</x:f>
      </x:c>
      <x:c r="M21" s="39" t="str">
        <x:f>IF($B$143="","",IFERROR(VLOOKUP($B$143,$A$47:$T$110,16,FALSE),""))</x:f>
      </x:c>
      <x:c r="N21" s="39" t="str">
        <x:f>IF($B$144="","",IFERROR(VLOOKUP($B$144,$A$47:$T$110,16,FALSE),""))</x:f>
      </x:c>
      <x:c r="O21" s="39" t="str">
        <x:f>IF($B$145="","",IFERROR(VLOOKUP($B$145,$A$47:$T$110,16,FALSE),""))</x:f>
      </x:c>
      <x:c r="P21" s="39" t="str">
        <x:f>IF($B$146="","",IFERROR(VLOOKUP($B$146,$A$47:$T$110,16,FALSE),""))</x:f>
      </x:c>
      <x:c r="Q21" s="39" t="str">
        <x:f>IF($B$147="","",IFERROR(VLOOKUP($B$147,$A$47:$T$110,16,FALSE),""))</x:f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IF($B$132="","",IFERROR(VLOOKUP($B$132,$A$47:$T$110,6,FALSE),""))</x:f>
      </x:c>
      <x:c r="C22" s="39" t="str">
        <x:f>IF($B$133="","",IFERROR(VLOOKUP($B$133,$A$47:$T$110,6,FALSE),""))</x:f>
      </x:c>
      <x:c r="D22" s="39" t="str">
        <x:f>IF($B$134="","",IFERROR(VLOOKUP($B$134,$A$47:$T$110,6,FALSE),""))</x:f>
      </x:c>
      <x:c r="E22" s="39" t="str">
        <x:f>IF($B$135="","",IFERROR(VLOOKUP($B$135,$A$47:$T$110,6,FALSE),""))</x:f>
      </x:c>
      <x:c r="F22" s="39" t="str">
        <x:f>IF($B$136="","",IFERROR(VLOOKUP($B$136,$A$47:$T$110,6,FALSE),""))</x:f>
      </x:c>
      <x:c r="G22" s="39" t="str">
        <x:f>IF($B$137="","",IFERROR(VLOOKUP($B$137,$A$47:$T$110,6,FALSE),""))</x:f>
      </x:c>
      <x:c r="H22" s="39" t="str">
        <x:f>IF($B$138="","",IFERROR(VLOOKUP($B$138,$A$47:$T$110,6,FALSE),""))</x:f>
      </x:c>
      <x:c r="I22" s="39" t="str">
        <x:f>IF($B$139="","",IFERROR(VLOOKUP($B$139,$A$47:$T$110,6,FALSE),""))</x:f>
      </x:c>
      <x:c r="J22" s="39" t="str">
        <x:f>IF($B$140="","",IFERROR(VLOOKUP($B$140,$A$47:$T$110,6,FALSE),""))</x:f>
      </x:c>
      <x:c r="K22" s="39" t="str">
        <x:f>IF($B$141="","",IFERROR(VLOOKUP($B$141,$A$47:$T$110,6,FALSE),""))</x:f>
      </x:c>
      <x:c r="L22" s="39" t="str">
        <x:f>IF($B$142="","",IFERROR(VLOOKUP($B$142,$A$47:$T$110,6,FALSE),""))</x:f>
      </x:c>
      <x:c r="M22" s="39" t="str">
        <x:f>IF($B$143="","",IFERROR(VLOOKUP($B$143,$A$47:$T$110,6,FALSE),""))</x:f>
      </x:c>
      <x:c r="N22" s="39" t="str">
        <x:f>IF($B$144="","",IFERROR(VLOOKUP($B$144,$A$47:$T$110,6,FALSE),""))</x:f>
      </x:c>
      <x:c r="O22" s="39" t="str">
        <x:f>IF($B$145="","",IFERROR(VLOOKUP($B$145,$A$47:$T$110,6,FALSE),""))</x:f>
      </x:c>
      <x:c r="P22" s="39" t="str">
        <x:f>IF($B$146="","",IFERROR(VLOOKUP($B$146,$A$47:$T$110,6,FALSE),""))</x:f>
      </x:c>
      <x:c r="Q22" s="39" t="str">
        <x:f>IF($B$147="","",IFERROR(VLOOKUP($B$147,$A$47:$T$110,6,FALSE),""))</x:f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IF($D$132="","",$D$132)</x:f>
      </x:c>
      <x:c r="C23" s="39" t="str">
        <x:f>IF($D$133="","",$D$133)</x:f>
      </x:c>
      <x:c r="D23" s="39" t="str">
        <x:f>IF($D$134="","",$D$134)</x:f>
      </x:c>
      <x:c r="E23" s="39" t="str">
        <x:f>IF($D$135="","",$D$135)</x:f>
      </x:c>
      <x:c r="F23" s="39" t="str">
        <x:f>IF($D$136="","",$D$136)</x:f>
      </x:c>
      <x:c r="G23" s="39" t="str">
        <x:f>IF($D$137="","",$D$137)</x:f>
      </x:c>
      <x:c r="H23" s="39" t="str">
        <x:f>IF($D$138="","",$D$138)</x:f>
      </x:c>
      <x:c r="I23" s="39" t="str">
        <x:f>IF($D$139="","",$D$139)</x:f>
      </x:c>
      <x:c r="J23" s="39" t="str">
        <x:f>IF($D$140="","",$D$140)</x:f>
      </x:c>
      <x:c r="K23" s="39" t="str">
        <x:f>IF($D$141="","",$D$141)</x:f>
      </x:c>
      <x:c r="L23" s="39" t="str">
        <x:f>IF($D$142="","",$D$142)</x:f>
      </x:c>
      <x:c r="M23" s="39" t="str">
        <x:f>IF($D$143="","",$D$143)</x:f>
      </x:c>
      <x:c r="N23" s="39" t="str">
        <x:f>IF($D$144="","",$D$144)</x:f>
      </x:c>
      <x:c r="O23" s="39" t="str">
        <x:f>IF($D$145="","",$D$145)</x:f>
      </x:c>
      <x:c r="P23" s="39" t="str">
        <x:f>IF($D$146="","",$D$146)</x:f>
      </x:c>
      <x:c r="Q23" s="39" t="str">
        <x:f>IF($D$147="","",$D$147)</x:f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$A$132</x:f>
        <x:v>B016</x:v>
      </x:c>
      <x:c r="C24" s="39" t="str">
        <x:f>$A$133</x:f>
        <x:v>B017</x:v>
      </x:c>
      <x:c r="D24" s="39" t="str">
        <x:f>$A$134</x:f>
        <x:v>B018</x:v>
      </x:c>
      <x:c r="E24" s="39" t="str">
        <x:f>$A$135</x:f>
        <x:v>B019</x:v>
      </x:c>
      <x:c r="F24" s="39" t="str">
        <x:f>$A$136</x:f>
        <x:v>B020</x:v>
      </x:c>
      <x:c r="G24" s="39" t="str">
        <x:f>$A$137</x:f>
        <x:v>B021</x:v>
      </x:c>
      <x:c r="H24" s="39" t="str">
        <x:f>$A$138</x:f>
        <x:v>B022</x:v>
      </x:c>
      <x:c r="I24" s="39" t="str">
        <x:f>$A$139</x:f>
        <x:v>B023</x:v>
      </x:c>
      <x:c r="J24" s="39" t="str">
        <x:f>$A$140</x:f>
        <x:v>B024</x:v>
      </x:c>
      <x:c r="K24" s="39" t="str">
        <x:f>$A$141</x:f>
        <x:v>B025</x:v>
      </x:c>
      <x:c r="L24" s="39" t="str">
        <x:f>$A$142</x:f>
        <x:v>B026</x:v>
      </x:c>
      <x:c r="M24" s="39" t="str">
        <x:f>$A$143</x:f>
        <x:v>B027</x:v>
      </x:c>
      <x:c r="N24" s="39" t="str">
        <x:f>$A$144</x:f>
        <x:v>B028</x:v>
      </x:c>
      <x:c r="O24" s="39" t="str">
        <x:f>$A$145</x:f>
        <x:v>B029</x:v>
      </x:c>
      <x:c r="P24" s="39" t="str">
        <x:f>$A$146</x:f>
        <x:v>B030</x:v>
      </x:c>
      <x:c r="Q24" s="39" t="str">
        <x:f>$A$147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/>
      <x:c r="C25" s="45" t="n"/>
      <x:c r="D25" s="45" t="n"/>
      <x:c r="E25" s="45" t="n"/>
      <x:c r="F25" s="45" t="n"/>
      <x:c r="G25" s="45" t="n"/>
      <x:c r="H25" s="45" t="n"/>
      <x:c r="I25" s="45" t="n"/>
      <x:c r="J25" s="45" t="n"/>
      <x:c r="K25" s="45" t="n"/>
      <x:c r="L25" s="45" t="n"/>
      <x:c r="M25" s="45" t="n"/>
      <x:c r="N25" s="45" t="n"/>
      <x:c r="O25" s="45" t="n"/>
      <x:c r="P25" s="45" t="n"/>
      <x:c r="Q25" s="45" t="n"/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48" t="inlineStr">
        <x:is>
          <x:t xml:space="preserve">B032–B047</x:t>
        </x:is>
      </x:c>
      <x:c r="B27" s="164" t="n"/>
      <x:c r="C27" s="164" t="n"/>
      <x:c r="D27" s="164" t="n"/>
      <x:c r="E27" s="164" t="n"/>
      <x:c r="F27" s="164" t="n"/>
      <x:c r="G27" s="164" t="n"/>
      <x:c r="H27" s="164" t="n"/>
      <x:c r="I27" s="164" t="n"/>
      <x:c r="J27" s="164" t="n"/>
      <x:c r="K27" s="164" t="n"/>
      <x:c r="L27" s="164" t="n"/>
      <x:c r="M27" s="164" t="n"/>
      <x:c r="N27" s="164" t="n"/>
      <x:c r="O27" s="164" t="n"/>
      <x:c r="P27" s="164" t="n"/>
      <x:c r="Q27" s="164" t="n"/>
      <x:c r="R27" s="164" t="n"/>
      <x:c r="S27" s="164" t="n"/>
      <x:c r="T27" s="164" t="n"/>
    </x:row>
    <x:row r="28">
      <x:c r="A28" s="38" t="inlineStr">
        <x:is>
          <x:t xml:space="preserve">BITGROUP</x:t>
        </x:is>
      </x:c>
      <x:c r="B28" s="39" t="str">
        <x:f>IF($B$148="","",IFERROR(VLOOKUP($B$148,$A$47:$T$110,16,FALSE),""))</x:f>
      </x:c>
      <x:c r="C28" s="39" t="str">
        <x:f>IF($B$149="","",IFERROR(VLOOKUP($B$149,$A$47:$T$110,16,FALSE),""))</x:f>
      </x:c>
      <x:c r="D28" s="39" t="str">
        <x:f>IF($B$150="","",IFERROR(VLOOKUP($B$150,$A$47:$T$110,16,FALSE),""))</x:f>
      </x:c>
      <x:c r="E28" s="39" t="str">
        <x:f>IF($B$151="","",IFERROR(VLOOKUP($B$151,$A$47:$T$110,16,FALSE),""))</x:f>
      </x:c>
      <x:c r="F28" s="39" t="str">
        <x:f>IF($B$152="","",IFERROR(VLOOKUP($B$152,$A$47:$T$110,16,FALSE),""))</x:f>
      </x:c>
      <x:c r="G28" s="39" t="str">
        <x:f>IF($B$153="","",IFERROR(VLOOKUP($B$153,$A$47:$T$110,16,FALSE),""))</x:f>
      </x:c>
      <x:c r="H28" s="39" t="str">
        <x:f>IF($B$154="","",IFERROR(VLOOKUP($B$154,$A$47:$T$110,16,FALSE),""))</x:f>
      </x:c>
      <x:c r="I28" s="39" t="str">
        <x:f>IF($B$155="","",IFERROR(VLOOKUP($B$155,$A$47:$T$110,16,FALSE),""))</x:f>
      </x:c>
      <x:c r="J28" s="39" t="str">
        <x:f>IF($B$156="","",IFERROR(VLOOKUP($B$156,$A$47:$T$110,16,FALSE),""))</x:f>
      </x:c>
      <x:c r="K28" s="39" t="str">
        <x:f>IF($B$157="","",IFERROR(VLOOKUP($B$157,$A$47:$T$110,16,FALSE),""))</x:f>
      </x:c>
      <x:c r="L28" s="39" t="str">
        <x:f>IF($B$158="","",IFERROR(VLOOKUP($B$158,$A$47:$T$110,16,FALSE),""))</x:f>
      </x:c>
      <x:c r="M28" s="39" t="str">
        <x:f>IF($B$159="","",IFERROR(VLOOKUP($B$159,$A$47:$T$110,16,FALSE),""))</x:f>
      </x:c>
      <x:c r="N28" s="39" t="str">
        <x:f>IF($B$160="","",IFERROR(VLOOKUP($B$160,$A$47:$T$110,16,FALSE),""))</x:f>
      </x:c>
      <x:c r="O28" s="39" t="str">
        <x:f>IF($B$161="","",IFERROR(VLOOKUP($B$161,$A$47:$T$110,16,FALSE),""))</x:f>
      </x:c>
      <x:c r="P28" s="39" t="str">
        <x:f>IF($B$162="","",IFERROR(VLOOKUP($B$162,$A$47:$T$110,16,FALSE),""))</x:f>
      </x:c>
      <x:c r="Q28" s="39" t="str">
        <x:f>IF($B$163="","",IFERROR(VLOOKUP($B$163,$A$47:$T$110,16,FALSE),""))</x:f>
      </x:c>
      <x:c r="R28" s="1" t="n"/>
      <x:c r="S28" s="1" t="n"/>
      <x:c r="T28" s="1" t="n"/>
    </x:row>
    <x:row r="29">
      <x:c r="A29" s="38" t="inlineStr">
        <x:is>
          <x:t xml:space="preserve">TRUST</x:t>
        </x:is>
      </x:c>
      <x:c r="B29" s="39" t="str">
        <x:f>IF($B$148="","",IFERROR(VLOOKUP($B$148,$A$47:$T$110,6,FALSE),""))</x:f>
      </x:c>
      <x:c r="C29" s="39" t="str">
        <x:f>IF($B$149="","",IFERROR(VLOOKUP($B$149,$A$47:$T$110,6,FALSE),""))</x:f>
      </x:c>
      <x:c r="D29" s="39" t="str">
        <x:f>IF($B$150="","",IFERROR(VLOOKUP($B$150,$A$47:$T$110,6,FALSE),""))</x:f>
      </x:c>
      <x:c r="E29" s="39" t="str">
        <x:f>IF($B$151="","",IFERROR(VLOOKUP($B$151,$A$47:$T$110,6,FALSE),""))</x:f>
      </x:c>
      <x:c r="F29" s="39" t="str">
        <x:f>IF($B$152="","",IFERROR(VLOOKUP($B$152,$A$47:$T$110,6,FALSE),""))</x:f>
      </x:c>
      <x:c r="G29" s="39" t="str">
        <x:f>IF($B$153="","",IFERROR(VLOOKUP($B$153,$A$47:$T$110,6,FALSE),""))</x:f>
      </x:c>
      <x:c r="H29" s="39" t="str">
        <x:f>IF($B$154="","",IFERROR(VLOOKUP($B$154,$A$47:$T$110,6,FALSE),""))</x:f>
      </x:c>
      <x:c r="I29" s="39" t="str">
        <x:f>IF($B$155="","",IFERROR(VLOOKUP($B$155,$A$47:$T$110,6,FALSE),""))</x:f>
      </x:c>
      <x:c r="J29" s="39" t="str">
        <x:f>IF($B$156="","",IFERROR(VLOOKUP($B$156,$A$47:$T$110,6,FALSE),""))</x:f>
      </x:c>
      <x:c r="K29" s="39" t="str">
        <x:f>IF($B$157="","",IFERROR(VLOOKUP($B$157,$A$47:$T$110,6,FALSE),""))</x:f>
      </x:c>
      <x:c r="L29" s="39" t="str">
        <x:f>IF($B$158="","",IFERROR(VLOOKUP($B$158,$A$47:$T$110,6,FALSE),""))</x:f>
      </x:c>
      <x:c r="M29" s="39" t="str">
        <x:f>IF($B$159="","",IFERROR(VLOOKUP($B$159,$A$47:$T$110,6,FALSE),""))</x:f>
      </x:c>
      <x:c r="N29" s="39" t="str">
        <x:f>IF($B$160="","",IFERROR(VLOOKUP($B$160,$A$47:$T$110,6,FALSE),""))</x:f>
      </x:c>
      <x:c r="O29" s="39" t="str">
        <x:f>IF($B$161="","",IFERROR(VLOOKUP($B$161,$A$47:$T$110,6,FALSE),""))</x:f>
      </x:c>
      <x:c r="P29" s="39" t="str">
        <x:f>IF($B$162="","",IFERROR(VLOOKUP($B$162,$A$47:$T$110,6,FALSE),""))</x:f>
      </x:c>
      <x:c r="Q29" s="39" t="str">
        <x:f>IF($B$163="","",IFERROR(VLOOKUP($B$163,$A$47:$T$110,6,FALSE),""))</x:f>
      </x:c>
      <x:c r="R29" s="1" t="n"/>
      <x:c r="S29" s="1" t="n"/>
      <x:c r="T29" s="1" t="n"/>
    </x:row>
    <x:row r="30">
      <x:c r="A30" s="38" t="inlineStr">
        <x:is>
          <x:t xml:space="preserve">BIT TYPE</x:t>
        </x:is>
      </x:c>
      <x:c r="B30" s="39" t="str">
        <x:f>IF($D$148="","",$D$148)</x:f>
      </x:c>
      <x:c r="C30" s="39" t="str">
        <x:f>IF($D$149="","",$D$149)</x:f>
      </x:c>
      <x:c r="D30" s="39" t="str">
        <x:f>IF($D$150="","",$D$150)</x:f>
      </x:c>
      <x:c r="E30" s="39" t="str">
        <x:f>IF($D$151="","",$D$151)</x:f>
      </x:c>
      <x:c r="F30" s="39" t="str">
        <x:f>IF($D$152="","",$D$152)</x:f>
      </x:c>
      <x:c r="G30" s="39" t="str">
        <x:f>IF($D$153="","",$D$153)</x:f>
      </x:c>
      <x:c r="H30" s="39" t="str">
        <x:f>IF($D$154="","",$D$154)</x:f>
      </x:c>
      <x:c r="I30" s="39" t="str">
        <x:f>IF($D$155="","",$D$155)</x:f>
      </x:c>
      <x:c r="J30" s="39" t="str">
        <x:f>IF($D$156="","",$D$156)</x:f>
      </x:c>
      <x:c r="K30" s="39" t="str">
        <x:f>IF($D$157="","",$D$157)</x:f>
      </x:c>
      <x:c r="L30" s="39" t="str">
        <x:f>IF($D$158="","",$D$158)</x:f>
      </x:c>
      <x:c r="M30" s="39" t="str">
        <x:f>IF($D$159="","",$D$159)</x:f>
      </x:c>
      <x:c r="N30" s="39" t="str">
        <x:f>IF($D$160="","",$D$160)</x:f>
      </x:c>
      <x:c r="O30" s="39" t="str">
        <x:f>IF($D$161="","",$D$161)</x:f>
      </x:c>
      <x:c r="P30" s="39" t="str">
        <x:f>IF($D$162="","",$D$162)</x:f>
      </x:c>
      <x:c r="Q30" s="39" t="str">
        <x:f>IF($D$163="","",$D$163)</x:f>
      </x:c>
      <x:c r="R30" s="1" t="n"/>
      <x:c r="S30" s="1" t="n"/>
      <x:c r="T30" s="1" t="n"/>
    </x:row>
    <x:row r="31">
      <x:c r="A31" s="38" t="inlineStr">
        <x:is>
          <x:t xml:space="preserve">POSITION</x:t>
        </x:is>
      </x:c>
      <x:c r="B31" s="39" t="str">
        <x:f>$A$148</x:f>
        <x:v>B032</x:v>
      </x:c>
      <x:c r="C31" s="39" t="str">
        <x:f>$A$149</x:f>
        <x:v>B033</x:v>
      </x:c>
      <x:c r="D31" s="39" t="str">
        <x:f>$A$150</x:f>
        <x:v>B034</x:v>
      </x:c>
      <x:c r="E31" s="39" t="str">
        <x:f>$A$151</x:f>
        <x:v>B035</x:v>
      </x:c>
      <x:c r="F31" s="39" t="str">
        <x:f>$A$152</x:f>
        <x:v>B036</x:v>
      </x:c>
      <x:c r="G31" s="39" t="str">
        <x:f>$A$153</x:f>
        <x:v>B037</x:v>
      </x:c>
      <x:c r="H31" s="39" t="str">
        <x:f>$A$154</x:f>
        <x:v>B038</x:v>
      </x:c>
      <x:c r="I31" s="39" t="str">
        <x:f>$A$155</x:f>
        <x:v>B039</x:v>
      </x:c>
      <x:c r="J31" s="39" t="str">
        <x:f>$A$156</x:f>
        <x:v>B040</x:v>
      </x:c>
      <x:c r="K31" s="39" t="str">
        <x:f>$A$157</x:f>
        <x:v>B041</x:v>
      </x:c>
      <x:c r="L31" s="39" t="str">
        <x:f>$A$158</x:f>
        <x:v>B042</x:v>
      </x:c>
      <x:c r="M31" s="39" t="str">
        <x:f>$A$159</x:f>
        <x:v>B043</x:v>
      </x:c>
      <x:c r="N31" s="39" t="str">
        <x:f>$A$160</x:f>
        <x:v>B044</x:v>
      </x:c>
      <x:c r="O31" s="39" t="str">
        <x:f>$A$161</x:f>
        <x:v>B045</x:v>
      </x:c>
      <x:c r="P31" s="39" t="str">
        <x:f>$A$162</x:f>
        <x:v>B046</x:v>
      </x:c>
      <x:c r="Q31" s="39" t="str">
        <x:f>$A$163</x:f>
        <x:v>B047</x:v>
      </x:c>
      <x:c r="R31" s="1" t="n"/>
      <x:c r="S31" s="1" t="n"/>
      <x:c r="T31" s="1" t="n"/>
    </x:row>
    <x:row r="32">
      <x:c r="A32" s="38" t="inlineStr">
        <x:is>
          <x:t xml:space="preserve">STATE</x:t>
        </x:is>
      </x:c>
      <x:c r="B32" s="45" t="n"/>
      <x:c r="C32" s="45" t="n"/>
      <x:c r="D32" s="45" t="n"/>
      <x:c r="E32" s="45" t="n"/>
      <x:c r="F32" s="45" t="n"/>
      <x:c r="G32" s="45" t="n"/>
      <x:c r="H32" s="45" t="n"/>
      <x:c r="I32" s="45" t="n"/>
      <x:c r="J32" s="45" t="n"/>
      <x:c r="K32" s="45" t="n"/>
      <x:c r="L32" s="45" t="n"/>
      <x:c r="M32" s="45" t="n"/>
      <x:c r="N32" s="45" t="n"/>
      <x:c r="O32" s="45" t="n"/>
      <x:c r="P32" s="45" t="n"/>
      <x:c r="Q32" s="45" t="n"/>
      <x:c r="R32" s="1" t="n"/>
      <x:c r="S32" s="1" t="n"/>
      <x:c r="T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</x:row>
    <x:row r="34">
      <x:c r="A34" s="148" t="inlineStr">
        <x:is>
          <x:t xml:space="preserve">B048–B063</x:t>
        </x:is>
      </x:c>
      <x:c r="B34" s="164" t="n"/>
      <x:c r="C34" s="164" t="n"/>
      <x:c r="D34" s="164" t="n"/>
      <x:c r="E34" s="164" t="n"/>
      <x:c r="F34" s="164" t="n"/>
      <x:c r="G34" s="164" t="n"/>
      <x:c r="H34" s="164" t="n"/>
      <x:c r="I34" s="164" t="n"/>
      <x:c r="J34" s="164" t="n"/>
      <x:c r="K34" s="164" t="n"/>
      <x:c r="L34" s="164" t="n"/>
      <x:c r="M34" s="164" t="n"/>
      <x:c r="N34" s="164" t="n"/>
      <x:c r="O34" s="164" t="n"/>
      <x:c r="P34" s="164" t="n"/>
      <x:c r="Q34" s="164" t="n"/>
      <x:c r="R34" s="164" t="n"/>
      <x:c r="S34" s="164" t="n"/>
      <x:c r="T34" s="164" t="n"/>
    </x:row>
    <x:row r="35">
      <x:c r="A35" s="38" t="inlineStr">
        <x:is>
          <x:t xml:space="preserve">BITGROUP</x:t>
        </x:is>
      </x:c>
      <x:c r="B35" s="39" t="str">
        <x:f>IF($B$164="","",IFERROR(VLOOKUP($B$164,$A$47:$T$110,16,FALSE),""))</x:f>
      </x:c>
      <x:c r="C35" s="39" t="str">
        <x:f>IF($B$165="","",IFERROR(VLOOKUP($B$165,$A$47:$T$110,16,FALSE),""))</x:f>
      </x:c>
      <x:c r="D35" s="39" t="str">
        <x:f>IF($B$166="","",IFERROR(VLOOKUP($B$166,$A$47:$T$110,16,FALSE),""))</x:f>
      </x:c>
      <x:c r="E35" s="39" t="str">
        <x:f>IF($B$167="","",IFERROR(VLOOKUP($B$167,$A$47:$T$110,16,FALSE),""))</x:f>
      </x:c>
      <x:c r="F35" s="39" t="str">
        <x:f>IF($B$168="","",IFERROR(VLOOKUP($B$168,$A$47:$T$110,16,FALSE),""))</x:f>
      </x:c>
      <x:c r="G35" s="39" t="str">
        <x:f>IF($B$169="","",IFERROR(VLOOKUP($B$169,$A$47:$T$110,16,FALSE),""))</x:f>
      </x:c>
      <x:c r="H35" s="39" t="str">
        <x:f>IF($B$170="","",IFERROR(VLOOKUP($B$170,$A$47:$T$110,16,FALSE),""))</x:f>
      </x:c>
      <x:c r="I35" s="39" t="str">
        <x:f>IF($B$171="","",IFERROR(VLOOKUP($B$171,$A$47:$T$110,16,FALSE),""))</x:f>
      </x:c>
      <x:c r="J35" s="39" t="str">
        <x:f>IF($B$172="","",IFERROR(VLOOKUP($B$172,$A$47:$T$110,16,FALSE),""))</x:f>
      </x:c>
      <x:c r="K35" s="39" t="str">
        <x:f>IF($B$173="","",IFERROR(VLOOKUP($B$173,$A$47:$T$110,16,FALSE),""))</x:f>
      </x:c>
      <x:c r="L35" s="39" t="str">
        <x:f>IF($B$174="","",IFERROR(VLOOKUP($B$174,$A$47:$T$110,16,FALSE),""))</x:f>
      </x:c>
      <x:c r="M35" s="39" t="str">
        <x:f>IF($B$175="","",IFERROR(VLOOKUP($B$175,$A$47:$T$110,16,FALSE),""))</x:f>
      </x:c>
      <x:c r="N35" s="39" t="str">
        <x:f>IF($B$176="","",IFERROR(VLOOKUP($B$176,$A$47:$T$110,16,FALSE),""))</x:f>
      </x:c>
      <x:c r="O35" s="39" t="str">
        <x:f>IF($B$177="","",IFERROR(VLOOKUP($B$177,$A$47:$T$110,16,FALSE),""))</x:f>
      </x:c>
      <x:c r="P35" s="39" t="str">
        <x:f>IF($B$178="","",IFERROR(VLOOKUP($B$178,$A$47:$T$110,16,FALSE),""))</x:f>
      </x:c>
      <x:c r="Q35" s="39" t="str">
        <x:f>IF($B$179="","",IFERROR(VLOOKUP($B$179,$A$47:$T$110,16,FALSE),""))</x:f>
      </x:c>
      <x:c r="R35" s="1" t="n"/>
      <x:c r="S35" s="1" t="n"/>
      <x:c r="T35" s="1" t="n"/>
    </x:row>
    <x:row r="36">
      <x:c r="A36" s="38" t="inlineStr">
        <x:is>
          <x:t xml:space="preserve">TRUST</x:t>
        </x:is>
      </x:c>
      <x:c r="B36" s="39" t="str">
        <x:f>IF($B$164="","",IFERROR(VLOOKUP($B$164,$A$47:$T$110,6,FALSE),""))</x:f>
      </x:c>
      <x:c r="C36" s="39" t="str">
        <x:f>IF($B$165="","",IFERROR(VLOOKUP($B$165,$A$47:$T$110,6,FALSE),""))</x:f>
      </x:c>
      <x:c r="D36" s="39" t="str">
        <x:f>IF($B$166="","",IFERROR(VLOOKUP($B$166,$A$47:$T$110,6,FALSE),""))</x:f>
      </x:c>
      <x:c r="E36" s="39" t="str">
        <x:f>IF($B$167="","",IFERROR(VLOOKUP($B$167,$A$47:$T$110,6,FALSE),""))</x:f>
      </x:c>
      <x:c r="F36" s="39" t="str">
        <x:f>IF($B$168="","",IFERROR(VLOOKUP($B$168,$A$47:$T$110,6,FALSE),""))</x:f>
      </x:c>
      <x:c r="G36" s="39" t="str">
        <x:f>IF($B$169="","",IFERROR(VLOOKUP($B$169,$A$47:$T$110,6,FALSE),""))</x:f>
      </x:c>
      <x:c r="H36" s="39" t="str">
        <x:f>IF($B$170="","",IFERROR(VLOOKUP($B$170,$A$47:$T$110,6,FALSE),""))</x:f>
      </x:c>
      <x:c r="I36" s="39" t="str">
        <x:f>IF($B$171="","",IFERROR(VLOOKUP($B$171,$A$47:$T$110,6,FALSE),""))</x:f>
      </x:c>
      <x:c r="J36" s="39" t="str">
        <x:f>IF($B$172="","",IFERROR(VLOOKUP($B$172,$A$47:$T$110,6,FALSE),""))</x:f>
      </x:c>
      <x:c r="K36" s="39" t="str">
        <x:f>IF($B$173="","",IFERROR(VLOOKUP($B$173,$A$47:$T$110,6,FALSE),""))</x:f>
      </x:c>
      <x:c r="L36" s="39" t="str">
        <x:f>IF($B$174="","",IFERROR(VLOOKUP($B$174,$A$47:$T$110,6,FALSE),""))</x:f>
      </x:c>
      <x:c r="M36" s="39" t="str">
        <x:f>IF($B$175="","",IFERROR(VLOOKUP($B$175,$A$47:$T$110,6,FALSE),""))</x:f>
      </x:c>
      <x:c r="N36" s="39" t="str">
        <x:f>IF($B$176="","",IFERROR(VLOOKUP($B$176,$A$47:$T$110,6,FALSE),""))</x:f>
      </x:c>
      <x:c r="O36" s="39" t="str">
        <x:f>IF($B$177="","",IFERROR(VLOOKUP($B$177,$A$47:$T$110,6,FALSE),""))</x:f>
      </x:c>
      <x:c r="P36" s="39" t="str">
        <x:f>IF($B$178="","",IFERROR(VLOOKUP($B$178,$A$47:$T$110,6,FALSE),""))</x:f>
      </x:c>
      <x:c r="Q36" s="39" t="str">
        <x:f>IF($B$179="","",IFERROR(VLOOKUP($B$179,$A$47:$T$110,6,FALSE),""))</x:f>
      </x:c>
      <x:c r="R36" s="1" t="n"/>
      <x:c r="S36" s="1" t="n"/>
      <x:c r="T36" s="1" t="n"/>
    </x:row>
    <x:row r="37">
      <x:c r="A37" s="38" t="inlineStr">
        <x:is>
          <x:t xml:space="preserve">BIT TYPE</x:t>
        </x:is>
      </x:c>
      <x:c r="B37" s="39" t="str">
        <x:f>IF($D$164="","",$D$164)</x:f>
      </x:c>
      <x:c r="C37" s="39" t="str">
        <x:f>IF($D$165="","",$D$165)</x:f>
      </x:c>
      <x:c r="D37" s="39" t="str">
        <x:f>IF($D$166="","",$D$166)</x:f>
      </x:c>
      <x:c r="E37" s="39" t="str">
        <x:f>IF($D$167="","",$D$167)</x:f>
      </x:c>
      <x:c r="F37" s="39" t="str">
        <x:f>IF($D$168="","",$D$168)</x:f>
      </x:c>
      <x:c r="G37" s="39" t="str">
        <x:f>IF($D$169="","",$D$169)</x:f>
      </x:c>
      <x:c r="H37" s="39" t="str">
        <x:f>IF($D$170="","",$D$170)</x:f>
      </x:c>
      <x:c r="I37" s="39" t="str">
        <x:f>IF($D$171="","",$D$171)</x:f>
      </x:c>
      <x:c r="J37" s="39" t="str">
        <x:f>IF($D$172="","",$D$172)</x:f>
      </x:c>
      <x:c r="K37" s="39" t="str">
        <x:f>IF($D$173="","",$D$173)</x:f>
      </x:c>
      <x:c r="L37" s="39" t="str">
        <x:f>IF($D$174="","",$D$174)</x:f>
      </x:c>
      <x:c r="M37" s="39" t="str">
        <x:f>IF($D$175="","",$D$175)</x:f>
      </x:c>
      <x:c r="N37" s="39" t="str">
        <x:f>IF($D$176="","",$D$176)</x:f>
      </x:c>
      <x:c r="O37" s="39" t="str">
        <x:f>IF($D$177="","",$D$177)</x:f>
      </x:c>
      <x:c r="P37" s="39" t="str">
        <x:f>IF($D$178="","",$D$178)</x:f>
      </x:c>
      <x:c r="Q37" s="39" t="str">
        <x:f>IF($D$179="","",$D$179)</x:f>
      </x:c>
      <x:c r="R37" s="1" t="n"/>
      <x:c r="S37" s="1" t="n"/>
      <x:c r="T37" s="1" t="n"/>
    </x:row>
    <x:row r="38">
      <x:c r="A38" s="38" t="inlineStr">
        <x:is>
          <x:t xml:space="preserve">POSITION</x:t>
        </x:is>
      </x:c>
      <x:c r="B38" s="39" t="str">
        <x:f>$A$164</x:f>
        <x:v>B048</x:v>
      </x:c>
      <x:c r="C38" s="39" t="str">
        <x:f>$A$165</x:f>
        <x:v>B049</x:v>
      </x:c>
      <x:c r="D38" s="39" t="str">
        <x:f>$A$166</x:f>
        <x:v>B050</x:v>
      </x:c>
      <x:c r="E38" s="39" t="str">
        <x:f>$A$167</x:f>
        <x:v>B051</x:v>
      </x:c>
      <x:c r="F38" s="39" t="str">
        <x:f>$A$168</x:f>
        <x:v>B052</x:v>
      </x:c>
      <x:c r="G38" s="39" t="str">
        <x:f>$A$169</x:f>
        <x:v>B053</x:v>
      </x:c>
      <x:c r="H38" s="39" t="str">
        <x:f>$A$170</x:f>
        <x:v>B054</x:v>
      </x:c>
      <x:c r="I38" s="39" t="str">
        <x:f>$A$171</x:f>
        <x:v>B055</x:v>
      </x:c>
      <x:c r="J38" s="39" t="str">
        <x:f>$A$172</x:f>
        <x:v>B056</x:v>
      </x:c>
      <x:c r="K38" s="39" t="str">
        <x:f>$A$173</x:f>
        <x:v>B057</x:v>
      </x:c>
      <x:c r="L38" s="39" t="str">
        <x:f>$A$174</x:f>
        <x:v>B058</x:v>
      </x:c>
      <x:c r="M38" s="39" t="str">
        <x:f>$A$175</x:f>
        <x:v>B059</x:v>
      </x:c>
      <x:c r="N38" s="39" t="str">
        <x:f>$A$176</x:f>
        <x:v>B060</x:v>
      </x:c>
      <x:c r="O38" s="39" t="str">
        <x:f>$A$177</x:f>
        <x:v>B061</x:v>
      </x:c>
      <x:c r="P38" s="39" t="str">
        <x:f>$A$178</x:f>
        <x:v>B062</x:v>
      </x:c>
      <x:c r="Q38" s="39" t="str">
        <x:f>$A$179</x:f>
        <x:v>B063</x:v>
      </x:c>
      <x:c r="R38" s="1" t="n"/>
      <x:c r="S38" s="1" t="n"/>
      <x:c r="T38" s="1" t="n"/>
    </x:row>
    <x:row r="39">
      <x:c r="A39" s="38" t="inlineStr">
        <x:is>
          <x:t xml:space="preserve">STATE</x:t>
        </x:is>
      </x:c>
      <x:c r="B39" s="45" t="n"/>
      <x:c r="C39" s="45" t="n"/>
      <x:c r="D39" s="45" t="n"/>
      <x:c r="E39" s="45" t="n"/>
      <x:c r="F39" s="45" t="n"/>
      <x:c r="G39" s="45" t="n"/>
      <x:c r="H39" s="45" t="n"/>
      <x:c r="I39" s="45" t="n"/>
      <x:c r="J39" s="45" t="n"/>
      <x:c r="K39" s="45" t="n"/>
      <x:c r="L39" s="45" t="n"/>
      <x:c r="M39" s="45" t="n"/>
      <x:c r="N39" s="45" t="n"/>
      <x:c r="O39" s="45" t="n"/>
      <x:c r="P39" s="45" t="n"/>
      <x:c r="Q39" s="45" t="n"/>
      <x:c r="R39" s="1" t="n"/>
      <x:c r="S39" s="1" t="n"/>
      <x:c r="T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</x:row>
    <x:row r="41">
      <x:c r="A41" s="1" t="n"/>
      <x:c r="B41" s="1" t="n"/>
      <x:c r="C41" s="1" t="n"/>
      <x:c r="D41" s="1" t="n"/>
      <x:c r="E41" s="1" t="n"/>
      <x:c r="F41" s="1" t="n"/>
      <x:c r="G41" s="1" t="n"/>
      <x:c r="H41" s="1" t="n"/>
      <x:c r="I41" s="1" t="n"/>
      <x:c r="J41" s="1" t="n"/>
      <x:c r="K41" s="1" t="n"/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</x:row>
    <x:row r="42" s="97" customFormat="1" ht="28" customHeight="1">
      <x:c r="A42" s="124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</x:row>
    <x:row r="43">
      <x:c r="A43" s="1" t="n"/>
      <x:c r="B43" s="1" t="n"/>
      <x:c r="C43" s="1" t="n"/>
      <x:c r="D43" s="1" t="n"/>
      <x:c r="E43" s="1" t="n"/>
      <x:c r="F43" s="1" t="n"/>
      <x:c r="G43" s="1" t="n"/>
      <x:c r="H43" s="1" t="n"/>
      <x:c r="I43" s="1" t="n"/>
      <x:c r="J43" s="1" t="n"/>
      <x:c r="K43" s="1" t="n"/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</x:row>
    <x:row r="44">
      <x:c r="A44" s="1" t="n"/>
      <x:c r="B44" s="1" t="n"/>
      <x:c r="C44" s="1" t="n"/>
      <x:c r="D44" s="1" t="n"/>
      <x:c r="E44" s="1" t="n"/>
      <x:c r="F44" s="1" t="n"/>
      <x:c r="G44" s="1" t="n"/>
      <x:c r="H44" s="1" t="n"/>
      <x:c r="I44" s="1" t="n"/>
      <x:c r="J44" s="1" t="n"/>
      <x:c r="K44" s="1" t="n"/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</x:row>
    <x:row r="45" s="97" customFormat="1" ht="24" customHeight="1">
      <x:c r="A45" s="107" t="inlineStr">
        <x:is>
          <x:t xml:space="preserve">|▪︎▪︎| — BITGROUP TABLE</x:t>
        </x:is>
      </x:c>
      <x:c r="B45" s="159" t="n"/>
      <x:c r="C45" s="159" t="n"/>
      <x:c r="D45" s="159" t="n"/>
      <x:c r="E45" s="159" t="n"/>
      <x:c r="F45" s="159" t="n"/>
      <x:c r="G45" s="159" t="n"/>
      <x:c r="H45" s="159" t="n"/>
      <x:c r="I45" s="159" t="n"/>
      <x:c r="J45" s="159" t="n"/>
      <x:c r="K45" s="159" t="n"/>
      <x:c r="L45" s="159" t="n"/>
      <x:c r="M45" s="159" t="n"/>
      <x:c r="N45" s="159" t="n"/>
      <x:c r="O45" s="159" t="n"/>
      <x:c r="P45" s="159" t="n"/>
      <x:c r="Q45" s="159" t="n"/>
      <x:c r="R45" s="159" t="n"/>
      <x:c r="S45" s="159" t="n"/>
      <x:c r="T45" s="159" t="n"/>
    </x:row>
    <x:row r="46" s="97" customFormat="1" ht="30" customHeight="1">
      <x:c r="A46" s="29" t="inlineStr">
        <x:is>
          <x:t xml:space="preserve">1 Placement ID</x:t>
        </x:is>
      </x:c>
      <x:c r="B46" s="29" t="inlineStr">
        <x:is>
          <x:t xml:space="preserve">2 Placement Name</x:t>
        </x:is>
      </x:c>
      <x:c r="C46" s="29" t="inlineStr">
        <x:is>
          <x:t xml:space="preserve">3 Start Bit</x:t>
        </x:is>
      </x:c>
      <x:c r="D46" s="29" t="inlineStr">
        <x:is>
          <x:t xml:space="preserve">4 End Bit</x:t>
        </x:is>
      </x:c>
      <x:c r="E46" s="29" t="inlineStr">
        <x:is>
          <x:t xml:space="preserve">5 Width</x:t>
        </x:is>
      </x:c>
      <x:c r="F46" s="29" t="inlineStr">
        <x:is>
          <x:t xml:space="preserve">6 Trust Code</x:t>
        </x:is>
      </x:c>
      <x:c r="G46" s="29" t="inlineStr">
        <x:is>
          <x:t xml:space="preserve">7 Base Trust</x:t>
        </x:is>
      </x:c>
      <x:c r="H46" s="29" t="inlineStr">
        <x:is>
          <x:t xml:space="preserve">8 Semantic Definition</x:t>
        </x:is>
      </x:c>
      <x:c r="I46" s="29" t="inlineStr">
        <x:is>
          <x:t xml:space="preserve">9 Semantic Allowable Range / States</x:t>
        </x:is>
      </x:c>
      <x:c r="J46" s="29" t="inlineStr">
        <x:is>
          <x:t xml:space="preserve">10 Decode Formula</x:t>
        </x:is>
      </x:c>
      <x:c r="K46" s="29" t="inlineStr">
        <x:is>
          <x:t xml:space="preserve">11 Trust Algorithm</x:t>
        </x:is>
      </x:c>
      <x:c r="L46" s="29" t="inlineStr">
        <x:is>
          <x:t xml:space="preserve">12 Conditional Rule</x:t>
        </x:is>
      </x:c>
      <x:c r="M46" s="29" t="inlineStr">
        <x:is>
          <x:t xml:space="preserve">13 Governing / Decode Inputs</x:t>
        </x:is>
      </x:c>
      <x:c r="N46" s="29" t="inlineStr">
        <x:is>
          <x:t xml:space="preserve">14 Notes</x:t>
        </x:is>
      </x:c>
      <x:c r="O46" s="29" t="inlineStr">
        <x:is>
          <x:t xml:space="preserve">15 Status</x:t>
        </x:is>
      </x:c>
      <x:c r="P46" s="29" t="inlineStr">
        <x:is>
          <x:t xml:space="preserve">16 Registered BitGroup</x:t>
        </x:is>
      </x:c>
      <x:c r="Q46" s="29" t="inlineStr">
        <x:is>
          <x:t xml:space="preserve">17 Semantic Key</x:t>
        </x:is>
      </x:c>
      <x:c r="R46" s="29" t="inlineStr">
        <x:is>
          <x:t xml:space="preserve">18 Semantic Role</x:t>
        </x:is>
      </x:c>
      <x:c r="S46" s="29" t="inlineStr">
        <x:is>
          <x:t xml:space="preserve">19 Serialization Orientation</x:t>
        </x:is>
      </x:c>
      <x:c r="T46" s="29" t="inlineStr">
        <x:is>
          <x:t xml:space="preserve">20 Reader Code Set</x:t>
        </x:is>
      </x:c>
      <x:c r="U46" s="29" t="inlineStr">
        <x:is>
          <x:t xml:space="preserve">21 Semantic Math Class</x:t>
        </x:is>
      </x:c>
    </x:row>
    <x:row r="47">
      <x:c r="A47" s="76" t="n"/>
      <x:c r="B47" s="76" t="n"/>
      <x:c r="C47" s="76" t="n"/>
      <x:c r="D47" s="76" t="n"/>
      <x:c r="E47" s="5" t="str">
        <x:f>IF(AND(C47&lt;&gt;"",D47&lt;&gt;""),IFERROR(VALUE(RIGHT(D47,3))-VALUE(RIGHT(C47,3))+1,D47-C47+1),"")</x:f>
      </x:c>
      <x:c r="F47" s="76" t="n"/>
      <x:c r="G47" s="77" t="n"/>
      <x:c r="H47" s="76" t="n"/>
      <x:c r="I47" s="76" t="n"/>
      <x:c r="J47" s="76" t="n"/>
      <x:c r="K47" s="76" t="n"/>
      <x:c r="L47" s="76" t="n"/>
      <x:c r="M47" s="76" t="n"/>
      <x:c r="N47" s="76" t="n"/>
      <x:c r="O47" s="76" t="n"/>
      <x:c r="P47" s="76" t="n"/>
      <x:c r="Q47" s="76" t="n"/>
      <x:c r="R47" s="76" t="n"/>
      <x:c r="S47" s="76" t="n"/>
      <x:c r="T47" s="76" t="n"/>
      <x:c r="U47" s="165" t="n"/>
    </x:row>
    <x:row r="48">
      <x:c r="A48" s="76" t="n"/>
      <x:c r="B48" s="76" t="n"/>
      <x:c r="C48" s="76" t="n"/>
      <x:c r="D48" s="76" t="n"/>
      <x:c r="E48" s="5" t="str">
        <x:f>IF(AND(C48&lt;&gt;"",D48&lt;&gt;""),IFERROR(VALUE(RIGHT(D48,3))-VALUE(RIGHT(C48,3))+1,D48-C48+1),"")</x:f>
      </x:c>
      <x:c r="F48" s="76" t="n"/>
      <x:c r="G48" s="77" t="n"/>
      <x:c r="H48" s="76" t="n"/>
      <x:c r="I48" s="76" t="n"/>
      <x:c r="J48" s="76" t="n"/>
      <x:c r="K48" s="76" t="n"/>
      <x:c r="L48" s="76" t="n"/>
      <x:c r="M48" s="76" t="n"/>
      <x:c r="N48" s="76" t="n"/>
      <x:c r="O48" s="76" t="n"/>
      <x:c r="P48" s="76" t="n"/>
      <x:c r="Q48" s="76" t="n"/>
      <x:c r="R48" s="76" t="n"/>
      <x:c r="S48" s="76" t="n"/>
      <x:c r="T48" s="76" t="n"/>
      <x:c r="U48" s="165" t="n"/>
    </x:row>
    <x:row r="49">
      <x:c r="A49" s="76" t="n"/>
      <x:c r="B49" s="76" t="n"/>
      <x:c r="C49" s="76" t="n"/>
      <x:c r="D49" s="76" t="n"/>
      <x:c r="E49" s="5" t="str">
        <x:f>IF(AND(C49&lt;&gt;"",D49&lt;&gt;""),IFERROR(VALUE(RIGHT(D49,3))-VALUE(RIGHT(C49,3))+1,D49-C49+1),"")</x:f>
      </x:c>
      <x:c r="F49" s="76" t="n"/>
      <x:c r="G49" s="77" t="n"/>
      <x:c r="H49" s="76" t="n"/>
      <x:c r="I49" s="76" t="n"/>
      <x:c r="J49" s="76" t="n"/>
      <x:c r="K49" s="76" t="n"/>
      <x:c r="L49" s="76" t="n"/>
      <x:c r="M49" s="76" t="n"/>
      <x:c r="N49" s="76" t="n"/>
      <x:c r="O49" s="76" t="n"/>
      <x:c r="P49" s="76" t="n"/>
      <x:c r="Q49" s="76" t="n"/>
      <x:c r="R49" s="76" t="n"/>
      <x:c r="S49" s="76" t="n"/>
      <x:c r="T49" s="76" t="n"/>
      <x:c r="U49" s="165" t="n"/>
    </x:row>
    <x:row r="50">
      <x:c r="A50" s="76" t="n"/>
      <x:c r="B50" s="76" t="n"/>
      <x:c r="C50" s="76" t="n"/>
      <x:c r="D50" s="76" t="n"/>
      <x:c r="E50" s="5" t="str">
        <x:f>IF(AND(C50&lt;&gt;"",D50&lt;&gt;""),IFERROR(VALUE(RIGHT(D50,3))-VALUE(RIGHT(C50,3))+1,D50-C50+1),"")</x:f>
      </x:c>
      <x:c r="F50" s="76" t="n"/>
      <x:c r="G50" s="77" t="n"/>
      <x:c r="H50" s="76" t="n"/>
      <x:c r="I50" s="76" t="n"/>
      <x:c r="J50" s="76" t="n"/>
      <x:c r="K50" s="76" t="n"/>
      <x:c r="L50" s="76" t="n"/>
      <x:c r="M50" s="76" t="n"/>
      <x:c r="N50" s="76" t="n"/>
      <x:c r="O50" s="76" t="n"/>
      <x:c r="P50" s="76" t="n"/>
      <x:c r="Q50" s="76" t="n"/>
      <x:c r="R50" s="76" t="n"/>
      <x:c r="S50" s="76" t="n"/>
      <x:c r="T50" s="76" t="n"/>
      <x:c r="U50" s="165" t="n"/>
    </x:row>
    <x:row r="51">
      <x:c r="A51" s="76" t="n"/>
      <x:c r="B51" s="76" t="n"/>
      <x:c r="C51" s="76" t="n"/>
      <x:c r="D51" s="76" t="n"/>
      <x:c r="E51" s="5" t="str">
        <x:f>IF(AND(C51&lt;&gt;"",D51&lt;&gt;""),IFERROR(VALUE(RIGHT(D51,3))-VALUE(RIGHT(C51,3))+1,D51-C51+1),"")</x:f>
      </x:c>
      <x:c r="F51" s="76" t="n"/>
      <x:c r="G51" s="77" t="n"/>
      <x:c r="H51" s="76" t="n"/>
      <x:c r="I51" s="76" t="n"/>
      <x:c r="J51" s="76" t="n"/>
      <x:c r="K51" s="76" t="n"/>
      <x:c r="L51" s="76" t="n"/>
      <x:c r="M51" s="76" t="n"/>
      <x:c r="N51" s="76" t="n"/>
      <x:c r="O51" s="76" t="n"/>
      <x:c r="P51" s="76" t="n"/>
      <x:c r="Q51" s="76" t="n"/>
      <x:c r="R51" s="76" t="n"/>
      <x:c r="S51" s="76" t="n"/>
      <x:c r="T51" s="76" t="n"/>
      <x:c r="U51" s="165" t="n"/>
    </x:row>
    <x:row r="52">
      <x:c r="A52" s="76" t="n"/>
      <x:c r="B52" s="76" t="n"/>
      <x:c r="C52" s="76" t="n"/>
      <x:c r="D52" s="76" t="n"/>
      <x:c r="E52" s="5" t="str">
        <x:f>IF(AND(C52&lt;&gt;"",D52&lt;&gt;""),IFERROR(VALUE(RIGHT(D52,3))-VALUE(RIGHT(C52,3))+1,D52-C52+1),"")</x:f>
      </x:c>
      <x:c r="F52" s="76" t="n"/>
      <x:c r="G52" s="77" t="n"/>
      <x:c r="H52" s="76" t="n"/>
      <x:c r="I52" s="76" t="n"/>
      <x:c r="J52" s="76" t="n"/>
      <x:c r="K52" s="76" t="n"/>
      <x:c r="L52" s="76" t="n"/>
      <x:c r="M52" s="76" t="n"/>
      <x:c r="N52" s="76" t="n"/>
      <x:c r="O52" s="76" t="n"/>
      <x:c r="P52" s="76" t="n"/>
      <x:c r="Q52" s="76" t="n"/>
      <x:c r="R52" s="76" t="n"/>
      <x:c r="S52" s="76" t="n"/>
      <x:c r="T52" s="76" t="n"/>
      <x:c r="U52" s="165" t="n"/>
    </x:row>
    <x:row r="53">
      <x:c r="A53" s="76" t="n"/>
      <x:c r="B53" s="76" t="n"/>
      <x:c r="C53" s="76" t="n"/>
      <x:c r="D53" s="76" t="n"/>
      <x:c r="E53" s="5" t="str">
        <x:f>IF(AND(C53&lt;&gt;"",D53&lt;&gt;""),IFERROR(VALUE(RIGHT(D53,3))-VALUE(RIGHT(C53,3))+1,D53-C53+1),"")</x:f>
      </x:c>
      <x:c r="F53" s="76" t="n"/>
      <x:c r="G53" s="77" t="n"/>
      <x:c r="H53" s="76" t="n"/>
      <x:c r="I53" s="76" t="n"/>
      <x:c r="J53" s="76" t="n"/>
      <x:c r="K53" s="76" t="n"/>
      <x:c r="L53" s="76" t="n"/>
      <x:c r="M53" s="76" t="n"/>
      <x:c r="N53" s="76" t="n"/>
      <x:c r="O53" s="76" t="n"/>
      <x:c r="P53" s="76" t="n"/>
      <x:c r="Q53" s="76" t="n"/>
      <x:c r="R53" s="76" t="n"/>
      <x:c r="S53" s="76" t="n"/>
      <x:c r="T53" s="76" t="n"/>
      <x:c r="U53" s="165" t="n"/>
    </x:row>
    <x:row r="54">
      <x:c r="A54" s="76" t="n"/>
      <x:c r="B54" s="76" t="n"/>
      <x:c r="C54" s="76" t="n"/>
      <x:c r="D54" s="76" t="n"/>
      <x:c r="E54" s="5" t="str">
        <x:f>IF(AND(C54&lt;&gt;"",D54&lt;&gt;""),IFERROR(VALUE(RIGHT(D54,3))-VALUE(RIGHT(C54,3))+1,D54-C54+1),"")</x:f>
      </x:c>
      <x:c r="F54" s="76" t="n"/>
      <x:c r="G54" s="77" t="n"/>
      <x:c r="H54" s="76" t="n"/>
      <x:c r="I54" s="76" t="n"/>
      <x:c r="J54" s="76" t="n"/>
      <x:c r="K54" s="76" t="n"/>
      <x:c r="L54" s="76" t="n"/>
      <x:c r="M54" s="76" t="n"/>
      <x:c r="N54" s="76" t="n"/>
      <x:c r="O54" s="76" t="n"/>
      <x:c r="P54" s="76" t="n"/>
      <x:c r="Q54" s="76" t="n"/>
      <x:c r="R54" s="76" t="n"/>
      <x:c r="S54" s="76" t="n"/>
      <x:c r="T54" s="76" t="n"/>
      <x:c r="U54" s="165" t="n"/>
    </x:row>
    <x:row r="55">
      <x:c r="A55" s="76" t="n"/>
      <x:c r="B55" s="76" t="n"/>
      <x:c r="C55" s="76" t="n"/>
      <x:c r="D55" s="76" t="n"/>
      <x:c r="E55" s="5" t="str">
        <x:f>IF(AND(C55&lt;&gt;"",D55&lt;&gt;""),IFERROR(VALUE(RIGHT(D55,3))-VALUE(RIGHT(C55,3))+1,D55-C55+1),"")</x:f>
      </x:c>
      <x:c r="F55" s="76" t="n"/>
      <x:c r="G55" s="77" t="n"/>
      <x:c r="H55" s="76" t="n"/>
      <x:c r="I55" s="76" t="n"/>
      <x:c r="J55" s="76" t="n"/>
      <x:c r="K55" s="76" t="n"/>
      <x:c r="L55" s="76" t="n"/>
      <x:c r="M55" s="76" t="n"/>
      <x:c r="N55" s="76" t="n"/>
      <x:c r="O55" s="76" t="n"/>
      <x:c r="P55" s="76" t="n"/>
      <x:c r="Q55" s="76" t="n"/>
      <x:c r="R55" s="76" t="n"/>
      <x:c r="S55" s="76" t="n"/>
      <x:c r="T55" s="76" t="n"/>
      <x:c r="U55" s="165" t="n"/>
    </x:row>
    <x:row r="56">
      <x:c r="A56" s="76" t="n"/>
      <x:c r="B56" s="76" t="n"/>
      <x:c r="C56" s="76" t="n"/>
      <x:c r="D56" s="76" t="n"/>
      <x:c r="E56" s="5" t="str">
        <x:f>IF(AND(C56&lt;&gt;"",D56&lt;&gt;""),IFERROR(VALUE(RIGHT(D56,3))-VALUE(RIGHT(C56,3))+1,D56-C56+1),"")</x:f>
      </x:c>
      <x:c r="F56" s="76" t="n"/>
      <x:c r="G56" s="77" t="n"/>
      <x:c r="H56" s="76" t="n"/>
      <x:c r="I56" s="76" t="n"/>
      <x:c r="J56" s="76" t="n"/>
      <x:c r="K56" s="76" t="n"/>
      <x:c r="L56" s="76" t="n"/>
      <x:c r="M56" s="76" t="n"/>
      <x:c r="N56" s="76" t="n"/>
      <x:c r="O56" s="76" t="n"/>
      <x:c r="P56" s="76" t="n"/>
      <x:c r="Q56" s="76" t="n"/>
      <x:c r="R56" s="76" t="n"/>
      <x:c r="S56" s="76" t="n"/>
      <x:c r="T56" s="76" t="n"/>
      <x:c r="U56" s="165" t="n"/>
    </x:row>
    <x:row r="57">
      <x:c r="A57" s="76" t="n"/>
      <x:c r="B57" s="76" t="n"/>
      <x:c r="C57" s="76" t="n"/>
      <x:c r="D57" s="76" t="n"/>
      <x:c r="E57" s="5" t="str">
        <x:f>IF(AND(C57&lt;&gt;"",D57&lt;&gt;""),IFERROR(VALUE(RIGHT(D57,3))-VALUE(RIGHT(C57,3))+1,D57-C57+1),"")</x:f>
      </x:c>
      <x:c r="F57" s="76" t="n"/>
      <x:c r="G57" s="77" t="n"/>
      <x:c r="H57" s="76" t="n"/>
      <x:c r="I57" s="76" t="n"/>
      <x:c r="J57" s="76" t="n"/>
      <x:c r="K57" s="76" t="n"/>
      <x:c r="L57" s="76" t="n"/>
      <x:c r="M57" s="76" t="n"/>
      <x:c r="N57" s="76" t="n"/>
      <x:c r="O57" s="76" t="n"/>
      <x:c r="P57" s="76" t="n"/>
      <x:c r="Q57" s="76" t="n"/>
      <x:c r="R57" s="76" t="n"/>
      <x:c r="S57" s="76" t="n"/>
      <x:c r="T57" s="76" t="n"/>
      <x:c r="U57" s="165" t="n"/>
    </x:row>
    <x:row r="58">
      <x:c r="A58" s="76" t="n"/>
      <x:c r="B58" s="76" t="n"/>
      <x:c r="C58" s="76" t="n"/>
      <x:c r="D58" s="76" t="n"/>
      <x:c r="E58" s="5" t="str">
        <x:f>IF(AND(C58&lt;&gt;"",D58&lt;&gt;""),IFERROR(VALUE(RIGHT(D58,3))-VALUE(RIGHT(C58,3))+1,D58-C58+1),"")</x:f>
      </x:c>
      <x:c r="F58" s="76" t="n"/>
      <x:c r="G58" s="77" t="n"/>
      <x:c r="H58" s="76" t="n"/>
      <x:c r="I58" s="76" t="n"/>
      <x:c r="J58" s="76" t="n"/>
      <x:c r="K58" s="76" t="n"/>
      <x:c r="L58" s="76" t="n"/>
      <x:c r="M58" s="76" t="n"/>
      <x:c r="N58" s="76" t="n"/>
      <x:c r="O58" s="76" t="n"/>
      <x:c r="P58" s="76" t="n"/>
      <x:c r="Q58" s="76" t="n"/>
      <x:c r="R58" s="76" t="n"/>
      <x:c r="S58" s="76" t="n"/>
      <x:c r="T58" s="76" t="n"/>
      <x:c r="U58" s="165" t="n"/>
    </x:row>
    <x:row r="59">
      <x:c r="A59" s="76" t="n"/>
      <x:c r="B59" s="76" t="n"/>
      <x:c r="C59" s="76" t="n"/>
      <x:c r="D59" s="76" t="n"/>
      <x:c r="E59" s="5" t="str">
        <x:f>IF(AND(C59&lt;&gt;"",D59&lt;&gt;""),IFERROR(VALUE(RIGHT(D59,3))-VALUE(RIGHT(C59,3))+1,D59-C59+1),"")</x:f>
      </x:c>
      <x:c r="F59" s="76" t="n"/>
      <x:c r="G59" s="77" t="n"/>
      <x:c r="H59" s="76" t="n"/>
      <x:c r="I59" s="76" t="n"/>
      <x:c r="J59" s="76" t="n"/>
      <x:c r="K59" s="76" t="n"/>
      <x:c r="L59" s="76" t="n"/>
      <x:c r="M59" s="76" t="n"/>
      <x:c r="N59" s="76" t="n"/>
      <x:c r="O59" s="76" t="n"/>
      <x:c r="P59" s="76" t="n"/>
      <x:c r="Q59" s="76" t="n"/>
      <x:c r="R59" s="76" t="n"/>
      <x:c r="S59" s="76" t="n"/>
      <x:c r="T59" s="76" t="n"/>
      <x:c r="U59" s="165" t="n"/>
    </x:row>
    <x:row r="60">
      <x:c r="A60" s="76" t="n"/>
      <x:c r="B60" s="76" t="n"/>
      <x:c r="C60" s="76" t="n"/>
      <x:c r="D60" s="76" t="n"/>
      <x:c r="E60" s="5" t="str">
        <x:f>IF(AND(C60&lt;&gt;"",D60&lt;&gt;""),IFERROR(VALUE(RIGHT(D60,3))-VALUE(RIGHT(C60,3))+1,D60-C60+1),"")</x:f>
      </x:c>
      <x:c r="F60" s="76" t="n"/>
      <x:c r="G60" s="77" t="n"/>
      <x:c r="H60" s="76" t="n"/>
      <x:c r="I60" s="76" t="n"/>
      <x:c r="J60" s="76" t="n"/>
      <x:c r="K60" s="76" t="n"/>
      <x:c r="L60" s="76" t="n"/>
      <x:c r="M60" s="76" t="n"/>
      <x:c r="N60" s="76" t="n"/>
      <x:c r="O60" s="76" t="n"/>
      <x:c r="P60" s="76" t="n"/>
      <x:c r="Q60" s="76" t="n"/>
      <x:c r="R60" s="76" t="n"/>
      <x:c r="S60" s="76" t="n"/>
      <x:c r="T60" s="76" t="n"/>
      <x:c r="U60" s="165" t="n"/>
    </x:row>
    <x:row r="61">
      <x:c r="A61" s="76" t="n"/>
      <x:c r="B61" s="76" t="n"/>
      <x:c r="C61" s="76" t="n"/>
      <x:c r="D61" s="76" t="n"/>
      <x:c r="E61" s="5" t="str">
        <x:f>IF(AND(C61&lt;&gt;"",D61&lt;&gt;""),IFERROR(VALUE(RIGHT(D61,3))-VALUE(RIGHT(C61,3))+1,D61-C61+1),"")</x:f>
      </x:c>
      <x:c r="F61" s="76" t="n"/>
      <x:c r="G61" s="77" t="n"/>
      <x:c r="H61" s="76" t="n"/>
      <x:c r="I61" s="76" t="n"/>
      <x:c r="J61" s="76" t="n"/>
      <x:c r="K61" s="76" t="n"/>
      <x:c r="L61" s="76" t="n"/>
      <x:c r="M61" s="76" t="n"/>
      <x:c r="N61" s="76" t="n"/>
      <x:c r="O61" s="76" t="n"/>
      <x:c r="P61" s="76" t="n"/>
      <x:c r="Q61" s="76" t="n"/>
      <x:c r="R61" s="76" t="n"/>
      <x:c r="S61" s="76" t="n"/>
      <x:c r="T61" s="76" t="n"/>
      <x:c r="U61" s="165" t="n"/>
    </x:row>
    <x:row r="62">
      <x:c r="A62" s="76" t="n"/>
      <x:c r="B62" s="76" t="n"/>
      <x:c r="C62" s="76" t="n"/>
      <x:c r="D62" s="76" t="n"/>
      <x:c r="E62" s="5" t="str">
        <x:f>IF(AND(C62&lt;&gt;"",D62&lt;&gt;""),IFERROR(VALUE(RIGHT(D62,3))-VALUE(RIGHT(C62,3))+1,D62-C62+1),"")</x:f>
      </x:c>
      <x:c r="F62" s="76" t="n"/>
      <x:c r="G62" s="77" t="n"/>
      <x:c r="H62" s="76" t="n"/>
      <x:c r="I62" s="76" t="n"/>
      <x:c r="J62" s="76" t="n"/>
      <x:c r="K62" s="76" t="n"/>
      <x:c r="L62" s="76" t="n"/>
      <x:c r="M62" s="76" t="n"/>
      <x:c r="N62" s="76" t="n"/>
      <x:c r="O62" s="76" t="n"/>
      <x:c r="P62" s="76" t="n"/>
      <x:c r="Q62" s="76" t="n"/>
      <x:c r="R62" s="76" t="n"/>
      <x:c r="S62" s="76" t="n"/>
      <x:c r="T62" s="76" t="n"/>
      <x:c r="U62" s="165" t="n"/>
    </x:row>
    <x:row r="63">
      <x:c r="A63" s="76" t="n"/>
      <x:c r="B63" s="76" t="n"/>
      <x:c r="C63" s="76" t="n"/>
      <x:c r="D63" s="76" t="n"/>
      <x:c r="E63" s="5" t="str">
        <x:f>IF(AND(C63&lt;&gt;"",D63&lt;&gt;""),IFERROR(VALUE(RIGHT(D63,3))-VALUE(RIGHT(C63,3))+1,D63-C63+1),"")</x:f>
      </x:c>
      <x:c r="F63" s="76" t="n"/>
      <x:c r="G63" s="77" t="n"/>
      <x:c r="H63" s="76" t="n"/>
      <x:c r="I63" s="76" t="n"/>
      <x:c r="J63" s="76" t="n"/>
      <x:c r="K63" s="76" t="n"/>
      <x:c r="L63" s="76" t="n"/>
      <x:c r="M63" s="76" t="n"/>
      <x:c r="N63" s="76" t="n"/>
      <x:c r="O63" s="76" t="n"/>
      <x:c r="P63" s="76" t="n"/>
      <x:c r="Q63" s="76" t="n"/>
      <x:c r="R63" s="76" t="n"/>
      <x:c r="S63" s="76" t="n"/>
      <x:c r="T63" s="76" t="n"/>
      <x:c r="U63" s="165" t="n"/>
    </x:row>
    <x:row r="64">
      <x:c r="A64" s="76" t="n"/>
      <x:c r="B64" s="76" t="n"/>
      <x:c r="C64" s="76" t="n"/>
      <x:c r="D64" s="76" t="n"/>
      <x:c r="E64" s="5" t="str">
        <x:f>IF(AND(C64&lt;&gt;"",D64&lt;&gt;""),IFERROR(VALUE(RIGHT(D64,3))-VALUE(RIGHT(C64,3))+1,D64-C64+1),"")</x:f>
      </x:c>
      <x:c r="F64" s="76" t="n"/>
      <x:c r="G64" s="77" t="n"/>
      <x:c r="H64" s="76" t="n"/>
      <x:c r="I64" s="76" t="n"/>
      <x:c r="J64" s="76" t="n"/>
      <x:c r="K64" s="76" t="n"/>
      <x:c r="L64" s="76" t="n"/>
      <x:c r="M64" s="76" t="n"/>
      <x:c r="N64" s="76" t="n"/>
      <x:c r="O64" s="76" t="n"/>
      <x:c r="P64" s="76" t="n"/>
      <x:c r="Q64" s="76" t="n"/>
      <x:c r="R64" s="76" t="n"/>
      <x:c r="S64" s="76" t="n"/>
      <x:c r="T64" s="76" t="n"/>
      <x:c r="U64" s="165" t="n"/>
    </x:row>
    <x:row r="65">
      <x:c r="A65" s="76" t="n"/>
      <x:c r="B65" s="76" t="n"/>
      <x:c r="C65" s="76" t="n"/>
      <x:c r="D65" s="76" t="n"/>
      <x:c r="E65" s="5" t="str">
        <x:f>IF(AND(C65&lt;&gt;"",D65&lt;&gt;""),IFERROR(VALUE(RIGHT(D65,3))-VALUE(RIGHT(C65,3))+1,D65-C65+1),"")</x:f>
      </x:c>
      <x:c r="F65" s="76" t="n"/>
      <x:c r="G65" s="77" t="n"/>
      <x:c r="H65" s="76" t="n"/>
      <x:c r="I65" s="76" t="n"/>
      <x:c r="J65" s="76" t="n"/>
      <x:c r="K65" s="76" t="n"/>
      <x:c r="L65" s="76" t="n"/>
      <x:c r="M65" s="76" t="n"/>
      <x:c r="N65" s="76" t="n"/>
      <x:c r="O65" s="76" t="n"/>
      <x:c r="P65" s="76" t="n"/>
      <x:c r="Q65" s="76" t="n"/>
      <x:c r="R65" s="76" t="n"/>
      <x:c r="S65" s="76" t="n"/>
      <x:c r="T65" s="76" t="n"/>
      <x:c r="U65" s="165" t="n"/>
    </x:row>
    <x:row r="66">
      <x:c r="A66" s="76" t="n"/>
      <x:c r="B66" s="76" t="n"/>
      <x:c r="C66" s="76" t="n"/>
      <x:c r="D66" s="76" t="n"/>
      <x:c r="E66" s="5" t="str">
        <x:f>IF(AND(C66&lt;&gt;"",D66&lt;&gt;""),IFERROR(VALUE(RIGHT(D66,3))-VALUE(RIGHT(C66,3))+1,D66-C66+1),"")</x:f>
      </x:c>
      <x:c r="F66" s="76" t="n"/>
      <x:c r="G66" s="77" t="n"/>
      <x:c r="H66" s="76" t="n"/>
      <x:c r="I66" s="76" t="n"/>
      <x:c r="J66" s="76" t="n"/>
      <x:c r="K66" s="76" t="n"/>
      <x:c r="L66" s="76" t="n"/>
      <x:c r="M66" s="76" t="n"/>
      <x:c r="N66" s="76" t="n"/>
      <x:c r="O66" s="76" t="n"/>
      <x:c r="P66" s="76" t="n"/>
      <x:c r="Q66" s="76" t="n"/>
      <x:c r="R66" s="76" t="n"/>
      <x:c r="S66" s="76" t="n"/>
      <x:c r="T66" s="76" t="n"/>
      <x:c r="U66" s="165" t="n"/>
    </x:row>
    <x:row r="67">
      <x:c r="A67" s="76" t="n"/>
      <x:c r="B67" s="76" t="n"/>
      <x:c r="C67" s="76" t="n"/>
      <x:c r="D67" s="76" t="n"/>
      <x:c r="E67" s="5" t="str">
        <x:f>IF(AND(C67&lt;&gt;"",D67&lt;&gt;""),IFERROR(VALUE(RIGHT(D67,3))-VALUE(RIGHT(C67,3))+1,D67-C67+1),"")</x:f>
      </x:c>
      <x:c r="F67" s="76" t="n"/>
      <x:c r="G67" s="77" t="n"/>
      <x:c r="H67" s="76" t="n"/>
      <x:c r="I67" s="76" t="n"/>
      <x:c r="J67" s="76" t="n"/>
      <x:c r="K67" s="76" t="n"/>
      <x:c r="L67" s="76" t="n"/>
      <x:c r="M67" s="76" t="n"/>
      <x:c r="N67" s="76" t="n"/>
      <x:c r="O67" s="76" t="n"/>
      <x:c r="P67" s="76" t="n"/>
      <x:c r="Q67" s="76" t="n"/>
      <x:c r="R67" s="76" t="n"/>
      <x:c r="S67" s="76" t="n"/>
      <x:c r="T67" s="76" t="n"/>
      <x:c r="U67" s="165" t="n"/>
    </x:row>
    <x:row r="68">
      <x:c r="A68" s="76" t="n"/>
      <x:c r="B68" s="76" t="n"/>
      <x:c r="C68" s="76" t="n"/>
      <x:c r="D68" s="76" t="n"/>
      <x:c r="E68" s="5" t="str">
        <x:f>IF(AND(C68&lt;&gt;"",D68&lt;&gt;""),IFERROR(VALUE(RIGHT(D68,3))-VALUE(RIGHT(C68,3))+1,D68-C68+1),"")</x:f>
      </x:c>
      <x:c r="F68" s="76" t="n"/>
      <x:c r="G68" s="77" t="n"/>
      <x:c r="H68" s="76" t="n"/>
      <x:c r="I68" s="76" t="n"/>
      <x:c r="J68" s="76" t="n"/>
      <x:c r="K68" s="76" t="n"/>
      <x:c r="L68" s="76" t="n"/>
      <x:c r="M68" s="76" t="n"/>
      <x:c r="N68" s="76" t="n"/>
      <x:c r="O68" s="76" t="n"/>
      <x:c r="P68" s="76" t="n"/>
      <x:c r="Q68" s="76" t="n"/>
      <x:c r="R68" s="76" t="n"/>
      <x:c r="S68" s="76" t="n"/>
      <x:c r="T68" s="76" t="n"/>
      <x:c r="U68" s="165" t="n"/>
    </x:row>
    <x:row r="69">
      <x:c r="A69" s="76" t="n"/>
      <x:c r="B69" s="76" t="n"/>
      <x:c r="C69" s="76" t="n"/>
      <x:c r="D69" s="76" t="n"/>
      <x:c r="E69" s="5" t="str">
        <x:f>IF(AND(C69&lt;&gt;"",D69&lt;&gt;""),IFERROR(VALUE(RIGHT(D69,3))-VALUE(RIGHT(C69,3))+1,D69-C69+1),"")</x:f>
      </x:c>
      <x:c r="F69" s="76" t="n"/>
      <x:c r="G69" s="77" t="n"/>
      <x:c r="H69" s="76" t="n"/>
      <x:c r="I69" s="76" t="n"/>
      <x:c r="J69" s="76" t="n"/>
      <x:c r="K69" s="76" t="n"/>
      <x:c r="L69" s="76" t="n"/>
      <x:c r="M69" s="76" t="n"/>
      <x:c r="N69" s="76" t="n"/>
      <x:c r="O69" s="76" t="n"/>
      <x:c r="P69" s="76" t="n"/>
      <x:c r="Q69" s="76" t="n"/>
      <x:c r="R69" s="76" t="n"/>
      <x:c r="S69" s="76" t="n"/>
      <x:c r="T69" s="76" t="n"/>
      <x:c r="U69" s="165" t="n"/>
    </x:row>
    <x:row r="70">
      <x:c r="A70" s="76" t="n"/>
      <x:c r="B70" s="76" t="n"/>
      <x:c r="C70" s="76" t="n"/>
      <x:c r="D70" s="76" t="n"/>
      <x:c r="E70" s="5" t="str">
        <x:f>IF(AND(C70&lt;&gt;"",D70&lt;&gt;""),IFERROR(VALUE(RIGHT(D70,3))-VALUE(RIGHT(C70,3))+1,D70-C70+1),"")</x:f>
      </x:c>
      <x:c r="F70" s="76" t="n"/>
      <x:c r="G70" s="77" t="n"/>
      <x:c r="H70" s="76" t="n"/>
      <x:c r="I70" s="76" t="n"/>
      <x:c r="J70" s="76" t="n"/>
      <x:c r="K70" s="76" t="n"/>
      <x:c r="L70" s="76" t="n"/>
      <x:c r="M70" s="76" t="n"/>
      <x:c r="N70" s="76" t="n"/>
      <x:c r="O70" s="76" t="n"/>
      <x:c r="P70" s="76" t="n"/>
      <x:c r="Q70" s="76" t="n"/>
      <x:c r="R70" s="76" t="n"/>
      <x:c r="S70" s="76" t="n"/>
      <x:c r="T70" s="76" t="n"/>
      <x:c r="U70" s="165" t="n"/>
    </x:row>
    <x:row r="71">
      <x:c r="A71" s="76" t="n"/>
      <x:c r="B71" s="76" t="n"/>
      <x:c r="C71" s="76" t="n"/>
      <x:c r="D71" s="76" t="n"/>
      <x:c r="E71" s="5" t="str">
        <x:f>IF(AND(C71&lt;&gt;"",D71&lt;&gt;""),IFERROR(VALUE(RIGHT(D71,3))-VALUE(RIGHT(C71,3))+1,D71-C71+1),"")</x:f>
      </x:c>
      <x:c r="F71" s="76" t="n"/>
      <x:c r="G71" s="77" t="n"/>
      <x:c r="H71" s="76" t="n"/>
      <x:c r="I71" s="76" t="n"/>
      <x:c r="J71" s="76" t="n"/>
      <x:c r="K71" s="76" t="n"/>
      <x:c r="L71" s="76" t="n"/>
      <x:c r="M71" s="76" t="n"/>
      <x:c r="N71" s="76" t="n"/>
      <x:c r="O71" s="76" t="n"/>
      <x:c r="P71" s="76" t="n"/>
      <x:c r="Q71" s="76" t="n"/>
      <x:c r="R71" s="76" t="n"/>
      <x:c r="S71" s="76" t="n"/>
      <x:c r="T71" s="76" t="n"/>
      <x:c r="U71" s="165" t="n"/>
    </x:row>
    <x:row r="72">
      <x:c r="A72" s="76" t="n"/>
      <x:c r="B72" s="76" t="n"/>
      <x:c r="C72" s="76" t="n"/>
      <x:c r="D72" s="76" t="n"/>
      <x:c r="E72" s="5" t="str">
        <x:f>IF(AND(C72&lt;&gt;"",D72&lt;&gt;""),IFERROR(VALUE(RIGHT(D72,3))-VALUE(RIGHT(C72,3))+1,D72-C72+1),"")</x:f>
      </x:c>
      <x:c r="F72" s="76" t="n"/>
      <x:c r="G72" s="77" t="n"/>
      <x:c r="H72" s="76" t="n"/>
      <x:c r="I72" s="76" t="n"/>
      <x:c r="J72" s="76" t="n"/>
      <x:c r="K72" s="76" t="n"/>
      <x:c r="L72" s="76" t="n"/>
      <x:c r="M72" s="76" t="n"/>
      <x:c r="N72" s="76" t="n"/>
      <x:c r="O72" s="76" t="n"/>
      <x:c r="P72" s="76" t="n"/>
      <x:c r="Q72" s="76" t="n"/>
      <x:c r="R72" s="76" t="n"/>
      <x:c r="S72" s="76" t="n"/>
      <x:c r="T72" s="76" t="n"/>
      <x:c r="U72" s="165" t="n"/>
    </x:row>
    <x:row r="73">
      <x:c r="A73" s="76" t="n"/>
      <x:c r="B73" s="76" t="n"/>
      <x:c r="C73" s="76" t="n"/>
      <x:c r="D73" s="76" t="n"/>
      <x:c r="E73" s="5" t="str">
        <x:f>IF(AND(C73&lt;&gt;"",D73&lt;&gt;""),IFERROR(VALUE(RIGHT(D73,3))-VALUE(RIGHT(C73,3))+1,D73-C73+1),"")</x:f>
      </x:c>
      <x:c r="F73" s="76" t="n"/>
      <x:c r="G73" s="77" t="n"/>
      <x:c r="H73" s="76" t="n"/>
      <x:c r="I73" s="76" t="n"/>
      <x:c r="J73" s="76" t="n"/>
      <x:c r="K73" s="76" t="n"/>
      <x:c r="L73" s="76" t="n"/>
      <x:c r="M73" s="76" t="n"/>
      <x:c r="N73" s="76" t="n"/>
      <x:c r="O73" s="76" t="n"/>
      <x:c r="P73" s="76" t="n"/>
      <x:c r="Q73" s="76" t="n"/>
      <x:c r="R73" s="76" t="n"/>
      <x:c r="S73" s="76" t="n"/>
      <x:c r="T73" s="76" t="n"/>
      <x:c r="U73" s="165" t="n"/>
    </x:row>
    <x:row r="74">
      <x:c r="A74" s="76" t="n"/>
      <x:c r="B74" s="76" t="n"/>
      <x:c r="C74" s="76" t="n"/>
      <x:c r="D74" s="76" t="n"/>
      <x:c r="E74" s="5" t="str">
        <x:f>IF(AND(C74&lt;&gt;"",D74&lt;&gt;""),IFERROR(VALUE(RIGHT(D74,3))-VALUE(RIGHT(C74,3))+1,D74-C74+1),"")</x:f>
      </x:c>
      <x:c r="F74" s="76" t="n"/>
      <x:c r="G74" s="77" t="n"/>
      <x:c r="H74" s="76" t="n"/>
      <x:c r="I74" s="76" t="n"/>
      <x:c r="J74" s="76" t="n"/>
      <x:c r="K74" s="76" t="n"/>
      <x:c r="L74" s="76" t="n"/>
      <x:c r="M74" s="76" t="n"/>
      <x:c r="N74" s="76" t="n"/>
      <x:c r="O74" s="76" t="n"/>
      <x:c r="P74" s="76" t="n"/>
      <x:c r="Q74" s="76" t="n"/>
      <x:c r="R74" s="76" t="n"/>
      <x:c r="S74" s="76" t="n"/>
      <x:c r="T74" s="76" t="n"/>
      <x:c r="U74" s="165" t="n"/>
    </x:row>
    <x:row r="75">
      <x:c r="A75" s="76" t="n"/>
      <x:c r="B75" s="76" t="n"/>
      <x:c r="C75" s="76" t="n"/>
      <x:c r="D75" s="76" t="n"/>
      <x:c r="E75" s="5" t="str">
        <x:f>IF(AND(C75&lt;&gt;"",D75&lt;&gt;""),IFERROR(VALUE(RIGHT(D75,3))-VALUE(RIGHT(C75,3))+1,D75-C75+1),"")</x:f>
      </x:c>
      <x:c r="F75" s="76" t="n"/>
      <x:c r="G75" s="77" t="n"/>
      <x:c r="H75" s="76" t="n"/>
      <x:c r="I75" s="76" t="n"/>
      <x:c r="J75" s="76" t="n"/>
      <x:c r="K75" s="76" t="n"/>
      <x:c r="L75" s="76" t="n"/>
      <x:c r="M75" s="76" t="n"/>
      <x:c r="N75" s="76" t="n"/>
      <x:c r="O75" s="76" t="n"/>
      <x:c r="P75" s="76" t="n"/>
      <x:c r="Q75" s="76" t="n"/>
      <x:c r="R75" s="76" t="n"/>
      <x:c r="S75" s="76" t="n"/>
      <x:c r="T75" s="76" t="n"/>
      <x:c r="U75" s="165" t="n"/>
    </x:row>
    <x:row r="76">
      <x:c r="A76" s="76" t="n"/>
      <x:c r="B76" s="76" t="n"/>
      <x:c r="C76" s="76" t="n"/>
      <x:c r="D76" s="76" t="n"/>
      <x:c r="E76" s="5" t="str">
        <x:f>IF(AND(C76&lt;&gt;"",D76&lt;&gt;""),IFERROR(VALUE(RIGHT(D76,3))-VALUE(RIGHT(C76,3))+1,D76-C76+1),"")</x:f>
      </x:c>
      <x:c r="F76" s="76" t="n"/>
      <x:c r="G76" s="77" t="n"/>
      <x:c r="H76" s="76" t="n"/>
      <x:c r="I76" s="76" t="n"/>
      <x:c r="J76" s="76" t="n"/>
      <x:c r="K76" s="76" t="n"/>
      <x:c r="L76" s="76" t="n"/>
      <x:c r="M76" s="76" t="n"/>
      <x:c r="N76" s="76" t="n"/>
      <x:c r="O76" s="76" t="n"/>
      <x:c r="P76" s="76" t="n"/>
      <x:c r="Q76" s="76" t="n"/>
      <x:c r="R76" s="76" t="n"/>
      <x:c r="S76" s="76" t="n"/>
      <x:c r="T76" s="76" t="n"/>
      <x:c r="U76" s="165" t="n"/>
    </x:row>
    <x:row r="77">
      <x:c r="A77" s="76" t="n"/>
      <x:c r="B77" s="76" t="n"/>
      <x:c r="C77" s="76" t="n"/>
      <x:c r="D77" s="76" t="n"/>
      <x:c r="E77" s="5" t="str">
        <x:f>IF(AND(C77&lt;&gt;"",D77&lt;&gt;""),IFERROR(VALUE(RIGHT(D77,3))-VALUE(RIGHT(C77,3))+1,D77-C77+1),"")</x:f>
      </x:c>
      <x:c r="F77" s="76" t="n"/>
      <x:c r="G77" s="77" t="n"/>
      <x:c r="H77" s="76" t="n"/>
      <x:c r="I77" s="76" t="n"/>
      <x:c r="J77" s="76" t="n"/>
      <x:c r="K77" s="76" t="n"/>
      <x:c r="L77" s="76" t="n"/>
      <x:c r="M77" s="76" t="n"/>
      <x:c r="N77" s="76" t="n"/>
      <x:c r="O77" s="76" t="n"/>
      <x:c r="P77" s="76" t="n"/>
      <x:c r="Q77" s="76" t="n"/>
      <x:c r="R77" s="76" t="n"/>
      <x:c r="S77" s="76" t="n"/>
      <x:c r="T77" s="76" t="n"/>
      <x:c r="U77" s="165" t="n"/>
    </x:row>
    <x:row r="78">
      <x:c r="A78" s="76" t="n"/>
      <x:c r="B78" s="76" t="n"/>
      <x:c r="C78" s="76" t="n"/>
      <x:c r="D78" s="76" t="n"/>
      <x:c r="E78" s="5" t="str">
        <x:f>IF(AND(C78&lt;&gt;"",D78&lt;&gt;""),IFERROR(VALUE(RIGHT(D78,3))-VALUE(RIGHT(C78,3))+1,D78-C78+1),"")</x:f>
      </x:c>
      <x:c r="F78" s="76" t="n"/>
      <x:c r="G78" s="77" t="n"/>
      <x:c r="H78" s="76" t="n"/>
      <x:c r="I78" s="76" t="n"/>
      <x:c r="J78" s="76" t="n"/>
      <x:c r="K78" s="76" t="n"/>
      <x:c r="L78" s="76" t="n"/>
      <x:c r="M78" s="76" t="n"/>
      <x:c r="N78" s="76" t="n"/>
      <x:c r="O78" s="76" t="n"/>
      <x:c r="P78" s="76" t="n"/>
      <x:c r="Q78" s="76" t="n"/>
      <x:c r="R78" s="76" t="n"/>
      <x:c r="S78" s="76" t="n"/>
      <x:c r="T78" s="76" t="n"/>
      <x:c r="U78" s="165" t="n"/>
    </x:row>
    <x:row r="79">
      <x:c r="A79" s="76" t="n"/>
      <x:c r="B79" s="76" t="n"/>
      <x:c r="C79" s="76" t="n"/>
      <x:c r="D79" s="76" t="n"/>
      <x:c r="E79" s="5" t="str">
        <x:f>IF(AND(C79&lt;&gt;"",D79&lt;&gt;""),IFERROR(VALUE(RIGHT(D79,3))-VALUE(RIGHT(C79,3))+1,D79-C79+1),"")</x:f>
      </x:c>
      <x:c r="F79" s="76" t="n"/>
      <x:c r="G79" s="77" t="n"/>
      <x:c r="H79" s="76" t="n"/>
      <x:c r="I79" s="76" t="n"/>
      <x:c r="J79" s="76" t="n"/>
      <x:c r="K79" s="76" t="n"/>
      <x:c r="L79" s="76" t="n"/>
      <x:c r="M79" s="76" t="n"/>
      <x:c r="N79" s="76" t="n"/>
      <x:c r="O79" s="76" t="n"/>
      <x:c r="P79" s="76" t="n"/>
      <x:c r="Q79" s="76" t="n"/>
      <x:c r="R79" s="76" t="n"/>
      <x:c r="S79" s="76" t="n"/>
      <x:c r="T79" s="76" t="n"/>
      <x:c r="U79" s="165" t="n"/>
    </x:row>
    <x:row r="80">
      <x:c r="A80" s="76" t="n"/>
      <x:c r="B80" s="76" t="n"/>
      <x:c r="C80" s="76" t="n"/>
      <x:c r="D80" s="76" t="n"/>
      <x:c r="E80" s="5" t="str">
        <x:f>IF(AND(C80&lt;&gt;"",D80&lt;&gt;""),IFERROR(VALUE(RIGHT(D80,3))-VALUE(RIGHT(C80,3))+1,D80-C80+1),"")</x:f>
      </x:c>
      <x:c r="F80" s="76" t="n"/>
      <x:c r="G80" s="77" t="n"/>
      <x:c r="H80" s="76" t="n"/>
      <x:c r="I80" s="76" t="n"/>
      <x:c r="J80" s="76" t="n"/>
      <x:c r="K80" s="76" t="n"/>
      <x:c r="L80" s="76" t="n"/>
      <x:c r="M80" s="76" t="n"/>
      <x:c r="N80" s="76" t="n"/>
      <x:c r="O80" s="76" t="n"/>
      <x:c r="P80" s="76" t="n"/>
      <x:c r="Q80" s="76" t="n"/>
      <x:c r="R80" s="76" t="n"/>
      <x:c r="S80" s="76" t="n"/>
      <x:c r="T80" s="76" t="n"/>
      <x:c r="U80" s="165" t="n"/>
    </x:row>
    <x:row r="81">
      <x:c r="A81" s="76" t="n"/>
      <x:c r="B81" s="76" t="n"/>
      <x:c r="C81" s="76" t="n"/>
      <x:c r="D81" s="76" t="n"/>
      <x:c r="E81" s="5" t="str">
        <x:f>IF(AND(C81&lt;&gt;"",D81&lt;&gt;""),IFERROR(VALUE(RIGHT(D81,3))-VALUE(RIGHT(C81,3))+1,D81-C81+1),"")</x:f>
      </x:c>
      <x:c r="F81" s="76" t="n"/>
      <x:c r="G81" s="77" t="n"/>
      <x:c r="H81" s="76" t="n"/>
      <x:c r="I81" s="76" t="n"/>
      <x:c r="J81" s="76" t="n"/>
      <x:c r="K81" s="76" t="n"/>
      <x:c r="L81" s="76" t="n"/>
      <x:c r="M81" s="76" t="n"/>
      <x:c r="N81" s="76" t="n"/>
      <x:c r="O81" s="76" t="n"/>
      <x:c r="P81" s="76" t="n"/>
      <x:c r="Q81" s="76" t="n"/>
      <x:c r="R81" s="76" t="n"/>
      <x:c r="S81" s="76" t="n"/>
      <x:c r="T81" s="76" t="n"/>
      <x:c r="U81" s="165" t="n"/>
    </x:row>
    <x:row r="82">
      <x:c r="A82" s="76" t="n"/>
      <x:c r="B82" s="76" t="n"/>
      <x:c r="C82" s="76" t="n"/>
      <x:c r="D82" s="76" t="n"/>
      <x:c r="E82" s="5" t="str">
        <x:f>IF(AND(C82&lt;&gt;"",D82&lt;&gt;""),IFERROR(VALUE(RIGHT(D82,3))-VALUE(RIGHT(C82,3))+1,D82-C82+1),"")</x:f>
      </x:c>
      <x:c r="F82" s="76" t="n"/>
      <x:c r="G82" s="77" t="n"/>
      <x:c r="H82" s="76" t="n"/>
      <x:c r="I82" s="76" t="n"/>
      <x:c r="J82" s="76" t="n"/>
      <x:c r="K82" s="76" t="n"/>
      <x:c r="L82" s="76" t="n"/>
      <x:c r="M82" s="76" t="n"/>
      <x:c r="N82" s="76" t="n"/>
      <x:c r="O82" s="76" t="n"/>
      <x:c r="P82" s="76" t="n"/>
      <x:c r="Q82" s="76" t="n"/>
      <x:c r="R82" s="76" t="n"/>
      <x:c r="S82" s="76" t="n"/>
      <x:c r="T82" s="76" t="n"/>
      <x:c r="U82" s="165" t="n"/>
    </x:row>
    <x:row r="83">
      <x:c r="A83" s="76" t="n"/>
      <x:c r="B83" s="76" t="n"/>
      <x:c r="C83" s="76" t="n"/>
      <x:c r="D83" s="76" t="n"/>
      <x:c r="E83" s="5" t="str">
        <x:f>IF(AND(C83&lt;&gt;"",D83&lt;&gt;""),IFERROR(VALUE(RIGHT(D83,3))-VALUE(RIGHT(C83,3))+1,D83-C83+1),"")</x:f>
      </x:c>
      <x:c r="F83" s="76" t="n"/>
      <x:c r="G83" s="77" t="n"/>
      <x:c r="H83" s="76" t="n"/>
      <x:c r="I83" s="76" t="n"/>
      <x:c r="J83" s="76" t="n"/>
      <x:c r="K83" s="76" t="n"/>
      <x:c r="L83" s="76" t="n"/>
      <x:c r="M83" s="76" t="n"/>
      <x:c r="N83" s="76" t="n"/>
      <x:c r="O83" s="76" t="n"/>
      <x:c r="P83" s="76" t="n"/>
      <x:c r="Q83" s="76" t="n"/>
      <x:c r="R83" s="76" t="n"/>
      <x:c r="S83" s="76" t="n"/>
      <x:c r="T83" s="76" t="n"/>
      <x:c r="U83" s="165" t="n"/>
    </x:row>
    <x:row r="84">
      <x:c r="A84" s="76" t="n"/>
      <x:c r="B84" s="76" t="n"/>
      <x:c r="C84" s="76" t="n"/>
      <x:c r="D84" s="76" t="n"/>
      <x:c r="E84" s="5" t="str">
        <x:f>IF(AND(C84&lt;&gt;"",D84&lt;&gt;""),IFERROR(VALUE(RIGHT(D84,3))-VALUE(RIGHT(C84,3))+1,D84-C84+1),"")</x:f>
      </x:c>
      <x:c r="F84" s="76" t="n"/>
      <x:c r="G84" s="77" t="n"/>
      <x:c r="H84" s="76" t="n"/>
      <x:c r="I84" s="76" t="n"/>
      <x:c r="J84" s="76" t="n"/>
      <x:c r="K84" s="76" t="n"/>
      <x:c r="L84" s="76" t="n"/>
      <x:c r="M84" s="76" t="n"/>
      <x:c r="N84" s="76" t="n"/>
      <x:c r="O84" s="76" t="n"/>
      <x:c r="P84" s="76" t="n"/>
      <x:c r="Q84" s="76" t="n"/>
      <x:c r="R84" s="76" t="n"/>
      <x:c r="S84" s="76" t="n"/>
      <x:c r="T84" s="76" t="n"/>
      <x:c r="U84" s="165" t="n"/>
    </x:row>
    <x:row r="85">
      <x:c r="A85" s="76" t="n"/>
      <x:c r="B85" s="76" t="n"/>
      <x:c r="C85" s="76" t="n"/>
      <x:c r="D85" s="76" t="n"/>
      <x:c r="E85" s="5" t="str">
        <x:f>IF(AND(C85&lt;&gt;"",D85&lt;&gt;""),IFERROR(VALUE(RIGHT(D85,3))-VALUE(RIGHT(C85,3))+1,D85-C85+1),"")</x:f>
      </x:c>
      <x:c r="F85" s="76" t="n"/>
      <x:c r="G85" s="77" t="n"/>
      <x:c r="H85" s="76" t="n"/>
      <x:c r="I85" s="76" t="n"/>
      <x:c r="J85" s="76" t="n"/>
      <x:c r="K85" s="76" t="n"/>
      <x:c r="L85" s="76" t="n"/>
      <x:c r="M85" s="76" t="n"/>
      <x:c r="N85" s="76" t="n"/>
      <x:c r="O85" s="76" t="n"/>
      <x:c r="P85" s="76" t="n"/>
      <x:c r="Q85" s="76" t="n"/>
      <x:c r="R85" s="76" t="n"/>
      <x:c r="S85" s="76" t="n"/>
      <x:c r="T85" s="76" t="n"/>
      <x:c r="U85" s="165" t="n"/>
    </x:row>
    <x:row r="86">
      <x:c r="A86" s="76" t="n"/>
      <x:c r="B86" s="76" t="n"/>
      <x:c r="C86" s="76" t="n"/>
      <x:c r="D86" s="76" t="n"/>
      <x:c r="E86" s="5" t="str">
        <x:f>IF(AND(C86&lt;&gt;"",D86&lt;&gt;""),IFERROR(VALUE(RIGHT(D86,3))-VALUE(RIGHT(C86,3))+1,D86-C86+1),"")</x:f>
      </x:c>
      <x:c r="F86" s="76" t="n"/>
      <x:c r="G86" s="77" t="n"/>
      <x:c r="H86" s="76" t="n"/>
      <x:c r="I86" s="76" t="n"/>
      <x:c r="J86" s="76" t="n"/>
      <x:c r="K86" s="76" t="n"/>
      <x:c r="L86" s="76" t="n"/>
      <x:c r="M86" s="76" t="n"/>
      <x:c r="N86" s="76" t="n"/>
      <x:c r="O86" s="76" t="n"/>
      <x:c r="P86" s="76" t="n"/>
      <x:c r="Q86" s="76" t="n"/>
      <x:c r="R86" s="76" t="n"/>
      <x:c r="S86" s="76" t="n"/>
      <x:c r="T86" s="76" t="n"/>
      <x:c r="U86" s="165" t="n"/>
    </x:row>
    <x:row r="87">
      <x:c r="A87" s="76" t="n"/>
      <x:c r="B87" s="76" t="n"/>
      <x:c r="C87" s="76" t="n"/>
      <x:c r="D87" s="76" t="n"/>
      <x:c r="E87" s="5" t="str">
        <x:f>IF(AND(C87&lt;&gt;"",D87&lt;&gt;""),IFERROR(VALUE(RIGHT(D87,3))-VALUE(RIGHT(C87,3))+1,D87-C87+1),"")</x:f>
      </x:c>
      <x:c r="F87" s="76" t="n"/>
      <x:c r="G87" s="77" t="n"/>
      <x:c r="H87" s="76" t="n"/>
      <x:c r="I87" s="76" t="n"/>
      <x:c r="J87" s="76" t="n"/>
      <x:c r="K87" s="76" t="n"/>
      <x:c r="L87" s="76" t="n"/>
      <x:c r="M87" s="76" t="n"/>
      <x:c r="N87" s="76" t="n"/>
      <x:c r="O87" s="76" t="n"/>
      <x:c r="P87" s="76" t="n"/>
      <x:c r="Q87" s="76" t="n"/>
      <x:c r="R87" s="76" t="n"/>
      <x:c r="S87" s="76" t="n"/>
      <x:c r="T87" s="76" t="n"/>
      <x:c r="U87" s="165" t="n"/>
    </x:row>
    <x:row r="88">
      <x:c r="A88" s="76" t="n"/>
      <x:c r="B88" s="76" t="n"/>
      <x:c r="C88" s="76" t="n"/>
      <x:c r="D88" s="76" t="n"/>
      <x:c r="E88" s="5" t="str">
        <x:f>IF(AND(C88&lt;&gt;"",D88&lt;&gt;""),IFERROR(VALUE(RIGHT(D88,3))-VALUE(RIGHT(C88,3))+1,D88-C88+1),"")</x:f>
      </x:c>
      <x:c r="F88" s="76" t="n"/>
      <x:c r="G88" s="77" t="n"/>
      <x:c r="H88" s="76" t="n"/>
      <x:c r="I88" s="76" t="n"/>
      <x:c r="J88" s="76" t="n"/>
      <x:c r="K88" s="76" t="n"/>
      <x:c r="L88" s="76" t="n"/>
      <x:c r="M88" s="76" t="n"/>
      <x:c r="N88" s="76" t="n"/>
      <x:c r="O88" s="76" t="n"/>
      <x:c r="P88" s="76" t="n"/>
      <x:c r="Q88" s="76" t="n"/>
      <x:c r="R88" s="76" t="n"/>
      <x:c r="S88" s="76" t="n"/>
      <x:c r="T88" s="76" t="n"/>
      <x:c r="U88" s="165" t="n"/>
    </x:row>
    <x:row r="89">
      <x:c r="A89" s="76" t="n"/>
      <x:c r="B89" s="76" t="n"/>
      <x:c r="C89" s="76" t="n"/>
      <x:c r="D89" s="76" t="n"/>
      <x:c r="E89" s="5" t="str">
        <x:f>IF(AND(C89&lt;&gt;"",D89&lt;&gt;""),IFERROR(VALUE(RIGHT(D89,3))-VALUE(RIGHT(C89,3))+1,D89-C89+1),"")</x:f>
      </x:c>
      <x:c r="F89" s="76" t="n"/>
      <x:c r="G89" s="77" t="n"/>
      <x:c r="H89" s="76" t="n"/>
      <x:c r="I89" s="76" t="n"/>
      <x:c r="J89" s="76" t="n"/>
      <x:c r="K89" s="76" t="n"/>
      <x:c r="L89" s="76" t="n"/>
      <x:c r="M89" s="76" t="n"/>
      <x:c r="N89" s="76" t="n"/>
      <x:c r="O89" s="76" t="n"/>
      <x:c r="P89" s="76" t="n"/>
      <x:c r="Q89" s="76" t="n"/>
      <x:c r="R89" s="76" t="n"/>
      <x:c r="S89" s="76" t="n"/>
      <x:c r="T89" s="76" t="n"/>
      <x:c r="U89" s="165" t="n"/>
    </x:row>
    <x:row r="90">
      <x:c r="A90" s="76" t="n"/>
      <x:c r="B90" s="76" t="n"/>
      <x:c r="C90" s="76" t="n"/>
      <x:c r="D90" s="76" t="n"/>
      <x:c r="E90" s="5" t="str">
        <x:f>IF(AND(C90&lt;&gt;"",D90&lt;&gt;""),IFERROR(VALUE(RIGHT(D90,3))-VALUE(RIGHT(C90,3))+1,D90-C90+1),"")</x:f>
      </x:c>
      <x:c r="F90" s="76" t="n"/>
      <x:c r="G90" s="77" t="n"/>
      <x:c r="H90" s="76" t="n"/>
      <x:c r="I90" s="76" t="n"/>
      <x:c r="J90" s="76" t="n"/>
      <x:c r="K90" s="76" t="n"/>
      <x:c r="L90" s="76" t="n"/>
      <x:c r="M90" s="76" t="n"/>
      <x:c r="N90" s="76" t="n"/>
      <x:c r="O90" s="76" t="n"/>
      <x:c r="P90" s="76" t="n"/>
      <x:c r="Q90" s="76" t="n"/>
      <x:c r="R90" s="76" t="n"/>
      <x:c r="S90" s="76" t="n"/>
      <x:c r="T90" s="76" t="n"/>
      <x:c r="U90" s="165" t="n"/>
    </x:row>
    <x:row r="91">
      <x:c r="A91" s="76" t="n"/>
      <x:c r="B91" s="76" t="n"/>
      <x:c r="C91" s="76" t="n"/>
      <x:c r="D91" s="76" t="n"/>
      <x:c r="E91" s="5" t="str">
        <x:f>IF(AND(C91&lt;&gt;"",D91&lt;&gt;""),IFERROR(VALUE(RIGHT(D91,3))-VALUE(RIGHT(C91,3))+1,D91-C91+1),"")</x:f>
      </x:c>
      <x:c r="F91" s="76" t="n"/>
      <x:c r="G91" s="77" t="n"/>
      <x:c r="H91" s="76" t="n"/>
      <x:c r="I91" s="76" t="n"/>
      <x:c r="J91" s="76" t="n"/>
      <x:c r="K91" s="76" t="n"/>
      <x:c r="L91" s="76" t="n"/>
      <x:c r="M91" s="76" t="n"/>
      <x:c r="N91" s="76" t="n"/>
      <x:c r="O91" s="76" t="n"/>
      <x:c r="P91" s="76" t="n"/>
      <x:c r="Q91" s="76" t="n"/>
      <x:c r="R91" s="76" t="n"/>
      <x:c r="S91" s="76" t="n"/>
      <x:c r="T91" s="76" t="n"/>
      <x:c r="U91" s="165" t="n"/>
    </x:row>
    <x:row r="92">
      <x:c r="A92" s="76" t="n"/>
      <x:c r="B92" s="76" t="n"/>
      <x:c r="C92" s="76" t="n"/>
      <x:c r="D92" s="76" t="n"/>
      <x:c r="E92" s="5" t="str">
        <x:f>IF(AND(C92&lt;&gt;"",D92&lt;&gt;""),IFERROR(VALUE(RIGHT(D92,3))-VALUE(RIGHT(C92,3))+1,D92-C92+1),"")</x:f>
      </x:c>
      <x:c r="F92" s="76" t="n"/>
      <x:c r="G92" s="77" t="n"/>
      <x:c r="H92" s="76" t="n"/>
      <x:c r="I92" s="76" t="n"/>
      <x:c r="J92" s="76" t="n"/>
      <x:c r="K92" s="76" t="n"/>
      <x:c r="L92" s="76" t="n"/>
      <x:c r="M92" s="76" t="n"/>
      <x:c r="N92" s="76" t="n"/>
      <x:c r="O92" s="76" t="n"/>
      <x:c r="P92" s="76" t="n"/>
      <x:c r="Q92" s="76" t="n"/>
      <x:c r="R92" s="76" t="n"/>
      <x:c r="S92" s="76" t="n"/>
      <x:c r="T92" s="76" t="n"/>
      <x:c r="U92" s="165" t="n"/>
    </x:row>
    <x:row r="93">
      <x:c r="A93" s="76" t="n"/>
      <x:c r="B93" s="76" t="n"/>
      <x:c r="C93" s="76" t="n"/>
      <x:c r="D93" s="76" t="n"/>
      <x:c r="E93" s="5" t="str">
        <x:f>IF(AND(C93&lt;&gt;"",D93&lt;&gt;""),IFERROR(VALUE(RIGHT(D93,3))-VALUE(RIGHT(C93,3))+1,D93-C93+1),"")</x:f>
      </x:c>
      <x:c r="F93" s="76" t="n"/>
      <x:c r="G93" s="77" t="n"/>
      <x:c r="H93" s="76" t="n"/>
      <x:c r="I93" s="76" t="n"/>
      <x:c r="J93" s="76" t="n"/>
      <x:c r="K93" s="76" t="n"/>
      <x:c r="L93" s="76" t="n"/>
      <x:c r="M93" s="76" t="n"/>
      <x:c r="N93" s="76" t="n"/>
      <x:c r="O93" s="76" t="n"/>
      <x:c r="P93" s="76" t="n"/>
      <x:c r="Q93" s="76" t="n"/>
      <x:c r="R93" s="76" t="n"/>
      <x:c r="S93" s="76" t="n"/>
      <x:c r="T93" s="76" t="n"/>
      <x:c r="U93" s="165" t="n"/>
    </x:row>
    <x:row r="94">
      <x:c r="A94" s="76" t="n"/>
      <x:c r="B94" s="76" t="n"/>
      <x:c r="C94" s="76" t="n"/>
      <x:c r="D94" s="76" t="n"/>
      <x:c r="E94" s="5" t="str">
        <x:f>IF(AND(C94&lt;&gt;"",D94&lt;&gt;""),IFERROR(VALUE(RIGHT(D94,3))-VALUE(RIGHT(C94,3))+1,D94-C94+1),"")</x:f>
      </x:c>
      <x:c r="F94" s="76" t="n"/>
      <x:c r="G94" s="77" t="n"/>
      <x:c r="H94" s="76" t="n"/>
      <x:c r="I94" s="76" t="n"/>
      <x:c r="J94" s="76" t="n"/>
      <x:c r="K94" s="76" t="n"/>
      <x:c r="L94" s="76" t="n"/>
      <x:c r="M94" s="76" t="n"/>
      <x:c r="N94" s="76" t="n"/>
      <x:c r="O94" s="76" t="n"/>
      <x:c r="P94" s="76" t="n"/>
      <x:c r="Q94" s="76" t="n"/>
      <x:c r="R94" s="76" t="n"/>
      <x:c r="S94" s="76" t="n"/>
      <x:c r="T94" s="76" t="n"/>
      <x:c r="U94" s="165" t="n"/>
    </x:row>
    <x:row r="95">
      <x:c r="A95" s="76" t="n"/>
      <x:c r="B95" s="76" t="n"/>
      <x:c r="C95" s="76" t="n"/>
      <x:c r="D95" s="76" t="n"/>
      <x:c r="E95" s="5" t="str">
        <x:f>IF(AND(C95&lt;&gt;"",D95&lt;&gt;""),IFERROR(VALUE(RIGHT(D95,3))-VALUE(RIGHT(C95,3))+1,D95-C95+1),"")</x:f>
      </x:c>
      <x:c r="F95" s="76" t="n"/>
      <x:c r="G95" s="77" t="n"/>
      <x:c r="H95" s="76" t="n"/>
      <x:c r="I95" s="76" t="n"/>
      <x:c r="J95" s="76" t="n"/>
      <x:c r="K95" s="76" t="n"/>
      <x:c r="L95" s="76" t="n"/>
      <x:c r="M95" s="76" t="n"/>
      <x:c r="N95" s="76" t="n"/>
      <x:c r="O95" s="76" t="n"/>
      <x:c r="P95" s="76" t="n"/>
      <x:c r="Q95" s="76" t="n"/>
      <x:c r="R95" s="76" t="n"/>
      <x:c r="S95" s="76" t="n"/>
      <x:c r="T95" s="76" t="n"/>
      <x:c r="U95" s="165" t="n"/>
    </x:row>
    <x:row r="96">
      <x:c r="A96" s="76" t="n"/>
      <x:c r="B96" s="76" t="n"/>
      <x:c r="C96" s="76" t="n"/>
      <x:c r="D96" s="76" t="n"/>
      <x:c r="E96" s="5" t="str">
        <x:f>IF(AND(C96&lt;&gt;"",D96&lt;&gt;""),IFERROR(VALUE(RIGHT(D96,3))-VALUE(RIGHT(C96,3))+1,D96-C96+1),"")</x:f>
      </x:c>
      <x:c r="F96" s="76" t="n"/>
      <x:c r="G96" s="77" t="n"/>
      <x:c r="H96" s="76" t="n"/>
      <x:c r="I96" s="76" t="n"/>
      <x:c r="J96" s="76" t="n"/>
      <x:c r="K96" s="76" t="n"/>
      <x:c r="L96" s="76" t="n"/>
      <x:c r="M96" s="76" t="n"/>
      <x:c r="N96" s="76" t="n"/>
      <x:c r="O96" s="76" t="n"/>
      <x:c r="P96" s="76" t="n"/>
      <x:c r="Q96" s="76" t="n"/>
      <x:c r="R96" s="76" t="n"/>
      <x:c r="S96" s="76" t="n"/>
      <x:c r="T96" s="76" t="n"/>
      <x:c r="U96" s="165" t="n"/>
    </x:row>
    <x:row r="97">
      <x:c r="A97" s="76" t="n"/>
      <x:c r="B97" s="76" t="n"/>
      <x:c r="C97" s="76" t="n"/>
      <x:c r="D97" s="76" t="n"/>
      <x:c r="E97" s="5" t="str">
        <x:f>IF(AND(C97&lt;&gt;"",D97&lt;&gt;""),IFERROR(VALUE(RIGHT(D97,3))-VALUE(RIGHT(C97,3))+1,D97-C97+1),"")</x:f>
      </x:c>
      <x:c r="F97" s="76" t="n"/>
      <x:c r="G97" s="77" t="n"/>
      <x:c r="H97" s="76" t="n"/>
      <x:c r="I97" s="76" t="n"/>
      <x:c r="J97" s="76" t="n"/>
      <x:c r="K97" s="76" t="n"/>
      <x:c r="L97" s="76" t="n"/>
      <x:c r="M97" s="76" t="n"/>
      <x:c r="N97" s="76" t="n"/>
      <x:c r="O97" s="76" t="n"/>
      <x:c r="P97" s="76" t="n"/>
      <x:c r="Q97" s="76" t="n"/>
      <x:c r="R97" s="76" t="n"/>
      <x:c r="S97" s="76" t="n"/>
      <x:c r="T97" s="76" t="n"/>
      <x:c r="U97" s="165" t="n"/>
    </x:row>
    <x:row r="98">
      <x:c r="A98" s="76" t="n"/>
      <x:c r="B98" s="76" t="n"/>
      <x:c r="C98" s="76" t="n"/>
      <x:c r="D98" s="76" t="n"/>
      <x:c r="E98" s="5" t="str">
        <x:f>IF(AND(C98&lt;&gt;"",D98&lt;&gt;""),IFERROR(VALUE(RIGHT(D98,3))-VALUE(RIGHT(C98,3))+1,D98-C98+1),"")</x:f>
      </x:c>
      <x:c r="F98" s="76" t="n"/>
      <x:c r="G98" s="77" t="n"/>
      <x:c r="H98" s="76" t="n"/>
      <x:c r="I98" s="76" t="n"/>
      <x:c r="J98" s="76" t="n"/>
      <x:c r="K98" s="76" t="n"/>
      <x:c r="L98" s="76" t="n"/>
      <x:c r="M98" s="76" t="n"/>
      <x:c r="N98" s="76" t="n"/>
      <x:c r="O98" s="76" t="n"/>
      <x:c r="P98" s="76" t="n"/>
      <x:c r="Q98" s="76" t="n"/>
      <x:c r="R98" s="76" t="n"/>
      <x:c r="S98" s="76" t="n"/>
      <x:c r="T98" s="76" t="n"/>
      <x:c r="U98" s="165" t="n"/>
    </x:row>
    <x:row r="99">
      <x:c r="A99" s="76" t="n"/>
      <x:c r="B99" s="76" t="n"/>
      <x:c r="C99" s="76" t="n"/>
      <x:c r="D99" s="76" t="n"/>
      <x:c r="E99" s="5" t="str">
        <x:f>IF(AND(C99&lt;&gt;"",D99&lt;&gt;""),IFERROR(VALUE(RIGHT(D99,3))-VALUE(RIGHT(C99,3))+1,D99-C99+1),"")</x:f>
      </x:c>
      <x:c r="F99" s="76" t="n"/>
      <x:c r="G99" s="77" t="n"/>
      <x:c r="H99" s="76" t="n"/>
      <x:c r="I99" s="76" t="n"/>
      <x:c r="J99" s="76" t="n"/>
      <x:c r="K99" s="76" t="n"/>
      <x:c r="L99" s="76" t="n"/>
      <x:c r="M99" s="76" t="n"/>
      <x:c r="N99" s="76" t="n"/>
      <x:c r="O99" s="76" t="n"/>
      <x:c r="P99" s="76" t="n"/>
      <x:c r="Q99" s="76" t="n"/>
      <x:c r="R99" s="76" t="n"/>
      <x:c r="S99" s="76" t="n"/>
      <x:c r="T99" s="76" t="n"/>
      <x:c r="U99" s="165" t="n"/>
    </x:row>
    <x:row r="100">
      <x:c r="A100" s="76" t="n"/>
      <x:c r="B100" s="76" t="n"/>
      <x:c r="C100" s="76" t="n"/>
      <x:c r="D100" s="76" t="n"/>
      <x:c r="E100" s="5" t="str">
        <x:f>IF(AND(C100&lt;&gt;"",D100&lt;&gt;""),IFERROR(VALUE(RIGHT(D100,3))-VALUE(RIGHT(C100,3))+1,D100-C100+1),"")</x:f>
      </x:c>
      <x:c r="F100" s="76" t="n"/>
      <x:c r="G100" s="77" t="n"/>
      <x:c r="H100" s="76" t="n"/>
      <x:c r="I100" s="76" t="n"/>
      <x:c r="J100" s="76" t="n"/>
      <x:c r="K100" s="76" t="n"/>
      <x:c r="L100" s="76" t="n"/>
      <x:c r="M100" s="76" t="n"/>
      <x:c r="N100" s="76" t="n"/>
      <x:c r="O100" s="76" t="n"/>
      <x:c r="P100" s="76" t="n"/>
      <x:c r="Q100" s="76" t="n"/>
      <x:c r="R100" s="76" t="n"/>
      <x:c r="S100" s="76" t="n"/>
      <x:c r="T100" s="76" t="n"/>
      <x:c r="U100" s="165" t="n"/>
    </x:row>
    <x:row r="101">
      <x:c r="A101" s="76" t="n"/>
      <x:c r="B101" s="76" t="n"/>
      <x:c r="C101" s="76" t="n"/>
      <x:c r="D101" s="76" t="n"/>
      <x:c r="E101" s="5" t="str">
        <x:f>IF(AND(C101&lt;&gt;"",D101&lt;&gt;""),IFERROR(VALUE(RIGHT(D101,3))-VALUE(RIGHT(C101,3))+1,D101-C101+1),"")</x:f>
      </x:c>
      <x:c r="F101" s="76" t="n"/>
      <x:c r="G101" s="77" t="n"/>
      <x:c r="H101" s="76" t="n"/>
      <x:c r="I101" s="76" t="n"/>
      <x:c r="J101" s="76" t="n"/>
      <x:c r="K101" s="76" t="n"/>
      <x:c r="L101" s="76" t="n"/>
      <x:c r="M101" s="76" t="n"/>
      <x:c r="N101" s="76" t="n"/>
      <x:c r="O101" s="76" t="n"/>
      <x:c r="P101" s="76" t="n"/>
      <x:c r="Q101" s="76" t="n"/>
      <x:c r="R101" s="76" t="n"/>
      <x:c r="S101" s="76" t="n"/>
      <x:c r="T101" s="76" t="n"/>
      <x:c r="U101" s="165" t="n"/>
    </x:row>
    <x:row r="102">
      <x:c r="A102" s="76" t="n"/>
      <x:c r="B102" s="76" t="n"/>
      <x:c r="C102" s="76" t="n"/>
      <x:c r="D102" s="76" t="n"/>
      <x:c r="E102" s="5" t="str">
        <x:f>IF(AND(C102&lt;&gt;"",D102&lt;&gt;""),IFERROR(VALUE(RIGHT(D102,3))-VALUE(RIGHT(C102,3))+1,D102-C102+1),"")</x:f>
      </x:c>
      <x:c r="F102" s="76" t="n"/>
      <x:c r="G102" s="77" t="n"/>
      <x:c r="H102" s="76" t="n"/>
      <x:c r="I102" s="76" t="n"/>
      <x:c r="J102" s="76" t="n"/>
      <x:c r="K102" s="76" t="n"/>
      <x:c r="L102" s="76" t="n"/>
      <x:c r="M102" s="76" t="n"/>
      <x:c r="N102" s="76" t="n"/>
      <x:c r="O102" s="76" t="n"/>
      <x:c r="P102" s="76" t="n"/>
      <x:c r="Q102" s="76" t="n"/>
      <x:c r="R102" s="76" t="n"/>
      <x:c r="S102" s="76" t="n"/>
      <x:c r="T102" s="76" t="n"/>
      <x:c r="U102" s="165" t="n"/>
    </x:row>
    <x:row r="103">
      <x:c r="A103" s="76" t="n"/>
      <x:c r="B103" s="76" t="n"/>
      <x:c r="C103" s="76" t="n"/>
      <x:c r="D103" s="76" t="n"/>
      <x:c r="E103" s="5" t="str">
        <x:f>IF(AND(C103&lt;&gt;"",D103&lt;&gt;""),IFERROR(VALUE(RIGHT(D103,3))-VALUE(RIGHT(C103,3))+1,D103-C103+1),"")</x:f>
      </x:c>
      <x:c r="F103" s="76" t="n"/>
      <x:c r="G103" s="77" t="n"/>
      <x:c r="H103" s="76" t="n"/>
      <x:c r="I103" s="76" t="n"/>
      <x:c r="J103" s="76" t="n"/>
      <x:c r="K103" s="76" t="n"/>
      <x:c r="L103" s="76" t="n"/>
      <x:c r="M103" s="76" t="n"/>
      <x:c r="N103" s="76" t="n"/>
      <x:c r="O103" s="76" t="n"/>
      <x:c r="P103" s="76" t="n"/>
      <x:c r="Q103" s="76" t="n"/>
      <x:c r="R103" s="76" t="n"/>
      <x:c r="S103" s="76" t="n"/>
      <x:c r="T103" s="76" t="n"/>
      <x:c r="U103" s="165" t="n"/>
    </x:row>
    <x:row r="104">
      <x:c r="A104" s="76" t="n"/>
      <x:c r="B104" s="76" t="n"/>
      <x:c r="C104" s="76" t="n"/>
      <x:c r="D104" s="76" t="n"/>
      <x:c r="E104" s="5" t="str">
        <x:f>IF(AND(C104&lt;&gt;"",D104&lt;&gt;""),IFERROR(VALUE(RIGHT(D104,3))-VALUE(RIGHT(C104,3))+1,D104-C104+1),"")</x:f>
      </x:c>
      <x:c r="F104" s="76" t="n"/>
      <x:c r="G104" s="77" t="n"/>
      <x:c r="H104" s="76" t="n"/>
      <x:c r="I104" s="76" t="n"/>
      <x:c r="J104" s="76" t="n"/>
      <x:c r="K104" s="76" t="n"/>
      <x:c r="L104" s="76" t="n"/>
      <x:c r="M104" s="76" t="n"/>
      <x:c r="N104" s="76" t="n"/>
      <x:c r="O104" s="76" t="n"/>
      <x:c r="P104" s="76" t="n"/>
      <x:c r="Q104" s="76" t="n"/>
      <x:c r="R104" s="76" t="n"/>
      <x:c r="S104" s="76" t="n"/>
      <x:c r="T104" s="76" t="n"/>
      <x:c r="U104" s="165" t="n"/>
    </x:row>
    <x:row r="105">
      <x:c r="A105" s="76" t="n"/>
      <x:c r="B105" s="76" t="n"/>
      <x:c r="C105" s="76" t="n"/>
      <x:c r="D105" s="76" t="n"/>
      <x:c r="E105" s="5" t="str">
        <x:f>IF(AND(C105&lt;&gt;"",D105&lt;&gt;""),IFERROR(VALUE(RIGHT(D105,3))-VALUE(RIGHT(C105,3))+1,D105-C105+1),"")</x:f>
      </x:c>
      <x:c r="F105" s="76" t="n"/>
      <x:c r="G105" s="77" t="n"/>
      <x:c r="H105" s="76" t="n"/>
      <x:c r="I105" s="76" t="n"/>
      <x:c r="J105" s="76" t="n"/>
      <x:c r="K105" s="76" t="n"/>
      <x:c r="L105" s="76" t="n"/>
      <x:c r="M105" s="76" t="n"/>
      <x:c r="N105" s="76" t="n"/>
      <x:c r="O105" s="76" t="n"/>
      <x:c r="P105" s="76" t="n"/>
      <x:c r="Q105" s="76" t="n"/>
      <x:c r="R105" s="76" t="n"/>
      <x:c r="S105" s="76" t="n"/>
      <x:c r="T105" s="76" t="n"/>
      <x:c r="U105" s="165" t="n"/>
    </x:row>
    <x:row r="106">
      <x:c r="A106" s="76" t="n"/>
      <x:c r="B106" s="76" t="n"/>
      <x:c r="C106" s="76" t="n"/>
      <x:c r="D106" s="76" t="n"/>
      <x:c r="E106" s="5" t="str">
        <x:f>IF(AND(C106&lt;&gt;"",D106&lt;&gt;""),IFERROR(VALUE(RIGHT(D106,3))-VALUE(RIGHT(C106,3))+1,D106-C106+1),"")</x:f>
      </x:c>
      <x:c r="F106" s="76" t="n"/>
      <x:c r="G106" s="77" t="n"/>
      <x:c r="H106" s="76" t="n"/>
      <x:c r="I106" s="76" t="n"/>
      <x:c r="J106" s="76" t="n"/>
      <x:c r="K106" s="76" t="n"/>
      <x:c r="L106" s="76" t="n"/>
      <x:c r="M106" s="76" t="n"/>
      <x:c r="N106" s="76" t="n"/>
      <x:c r="O106" s="76" t="n"/>
      <x:c r="P106" s="76" t="n"/>
      <x:c r="Q106" s="76" t="n"/>
      <x:c r="R106" s="76" t="n"/>
      <x:c r="S106" s="76" t="n"/>
      <x:c r="T106" s="76" t="n"/>
      <x:c r="U106" s="165" t="n"/>
    </x:row>
    <x:row r="107">
      <x:c r="A107" s="76" t="n"/>
      <x:c r="B107" s="76" t="n"/>
      <x:c r="C107" s="76" t="n"/>
      <x:c r="D107" s="76" t="n"/>
      <x:c r="E107" s="5" t="str">
        <x:f>IF(AND(C107&lt;&gt;"",D107&lt;&gt;""),IFERROR(VALUE(RIGHT(D107,3))-VALUE(RIGHT(C107,3))+1,D107-C107+1),"")</x:f>
      </x:c>
      <x:c r="F107" s="76" t="n"/>
      <x:c r="G107" s="77" t="n"/>
      <x:c r="H107" s="76" t="n"/>
      <x:c r="I107" s="76" t="n"/>
      <x:c r="J107" s="76" t="n"/>
      <x:c r="K107" s="76" t="n"/>
      <x:c r="L107" s="76" t="n"/>
      <x:c r="M107" s="76" t="n"/>
      <x:c r="N107" s="76" t="n"/>
      <x:c r="O107" s="76" t="n"/>
      <x:c r="P107" s="76" t="n"/>
      <x:c r="Q107" s="76" t="n"/>
      <x:c r="R107" s="76" t="n"/>
      <x:c r="S107" s="76" t="n"/>
      <x:c r="T107" s="76" t="n"/>
      <x:c r="U107" s="165" t="n"/>
    </x:row>
    <x:row r="108">
      <x:c r="A108" s="76" t="n"/>
      <x:c r="B108" s="76" t="n"/>
      <x:c r="C108" s="76" t="n"/>
      <x:c r="D108" s="76" t="n"/>
      <x:c r="E108" s="5" t="str">
        <x:f>IF(AND(C108&lt;&gt;"",D108&lt;&gt;""),IFERROR(VALUE(RIGHT(D108,3))-VALUE(RIGHT(C108,3))+1,D108-C108+1),"")</x:f>
      </x:c>
      <x:c r="F108" s="76" t="n"/>
      <x:c r="G108" s="77" t="n"/>
      <x:c r="H108" s="76" t="n"/>
      <x:c r="I108" s="76" t="n"/>
      <x:c r="J108" s="76" t="n"/>
      <x:c r="K108" s="76" t="n"/>
      <x:c r="L108" s="76" t="n"/>
      <x:c r="M108" s="76" t="n"/>
      <x:c r="N108" s="76" t="n"/>
      <x:c r="O108" s="76" t="n"/>
      <x:c r="P108" s="76" t="n"/>
      <x:c r="Q108" s="76" t="n"/>
      <x:c r="R108" s="76" t="n"/>
      <x:c r="S108" s="76" t="n"/>
      <x:c r="T108" s="76" t="n"/>
      <x:c r="U108" s="165" t="n"/>
    </x:row>
    <x:row r="109">
      <x:c r="A109" s="76" t="n"/>
      <x:c r="B109" s="76" t="n"/>
      <x:c r="C109" s="76" t="n"/>
      <x:c r="D109" s="76" t="n"/>
      <x:c r="E109" s="5" t="str">
        <x:f>IF(AND(C109&lt;&gt;"",D109&lt;&gt;""),IFERROR(VALUE(RIGHT(D109,3))-VALUE(RIGHT(C109,3))+1,D109-C109+1),"")</x:f>
      </x:c>
      <x:c r="F109" s="76" t="n"/>
      <x:c r="G109" s="77" t="n"/>
      <x:c r="H109" s="76" t="n"/>
      <x:c r="I109" s="76" t="n"/>
      <x:c r="J109" s="76" t="n"/>
      <x:c r="K109" s="76" t="n"/>
      <x:c r="L109" s="76" t="n"/>
      <x:c r="M109" s="76" t="n"/>
      <x:c r="N109" s="76" t="n"/>
      <x:c r="O109" s="76" t="n"/>
      <x:c r="P109" s="76" t="n"/>
      <x:c r="Q109" s="76" t="n"/>
      <x:c r="R109" s="76" t="n"/>
      <x:c r="S109" s="76" t="n"/>
      <x:c r="T109" s="76" t="n"/>
      <x:c r="U109" s="165" t="n"/>
    </x:row>
    <x:row r="110">
      <x:c r="A110" s="76" t="n"/>
      <x:c r="B110" s="76" t="n"/>
      <x:c r="C110" s="76" t="n"/>
      <x:c r="D110" s="76" t="n"/>
      <x:c r="E110" s="5" t="str">
        <x:f>IF(AND(C110&lt;&gt;"",D110&lt;&gt;""),IFERROR(VALUE(RIGHT(D110,3))-VALUE(RIGHT(C110,3))+1,D110-C110+1),"")</x:f>
      </x:c>
      <x:c r="F110" s="76" t="n"/>
      <x:c r="G110" s="77" t="n"/>
      <x:c r="H110" s="76" t="n"/>
      <x:c r="I110" s="76" t="n"/>
      <x:c r="J110" s="76" t="n"/>
      <x:c r="K110" s="76" t="n"/>
      <x:c r="L110" s="76" t="n"/>
      <x:c r="M110" s="76" t="n"/>
      <x:c r="N110" s="76" t="n"/>
      <x:c r="O110" s="76" t="n"/>
      <x:c r="P110" s="76" t="n"/>
      <x:c r="Q110" s="76" t="n"/>
      <x:c r="R110" s="76" t="n"/>
      <x:c r="S110" s="76" t="n"/>
      <x:c r="T110" s="76" t="n"/>
      <x:c r="U110" s="165" t="n"/>
    </x:row>
    <x:row r="111">
      <x:c r="A111" s="1" t="n"/>
      <x:c r="B111" s="1" t="n"/>
      <x:c r="C111" s="1" t="n"/>
      <x:c r="D111" s="1" t="n"/>
      <x:c r="E111" s="1" t="n"/>
      <x:c r="F111" s="1" t="n"/>
      <x:c r="G111" s="1" t="n"/>
      <x:c r="H111" s="1" t="n"/>
      <x:c r="I111" s="1" t="n"/>
      <x:c r="J111" s="1" t="n"/>
      <x:c r="K111" s="1" t="n"/>
      <x:c r="L111" s="1" t="n"/>
      <x:c r="M111" s="1" t="n"/>
      <x:c r="N111" s="1" t="n"/>
      <x:c r="O111" s="1" t="n"/>
      <x:c r="P111" s="1" t="n"/>
      <x:c r="Q111" s="1" t="n"/>
      <x:c r="R111" s="1" t="n"/>
      <x:c r="S111" s="1" t="n"/>
      <x:c r="T111" s="1" t="n"/>
    </x:row>
    <x:row r="112">
      <x:c r="A112" s="1" t="n"/>
      <x:c r="B112" s="1" t="n"/>
      <x:c r="C112" s="1" t="n"/>
      <x:c r="D112" s="1" t="n"/>
      <x:c r="E112" s="1" t="n"/>
      <x:c r="F112" s="1" t="n"/>
      <x:c r="G112" s="1" t="n"/>
      <x:c r="H112" s="1" t="n"/>
      <x:c r="I112" s="1" t="n"/>
      <x:c r="J112" s="1" t="n"/>
      <x:c r="K112" s="1" t="n"/>
      <x:c r="L112" s="1" t="n"/>
      <x:c r="M112" s="1" t="n"/>
      <x:c r="N112" s="1" t="n"/>
      <x:c r="O112" s="1" t="n"/>
      <x:c r="P112" s="1" t="n"/>
      <x:c r="Q112" s="1" t="n"/>
      <x:c r="R112" s="1" t="n"/>
      <x:c r="S112" s="1" t="n"/>
      <x:c r="T112" s="1" t="n"/>
    </x:row>
    <x:row r="113">
      <x:c r="A113" s="1" t="n"/>
      <x:c r="B113" s="1" t="n"/>
      <x:c r="C113" s="1" t="n"/>
      <x:c r="D113" s="1" t="n"/>
      <x:c r="E113" s="1" t="n"/>
      <x:c r="F113" s="1" t="n"/>
      <x:c r="G113" s="1" t="n"/>
      <x:c r="H113" s="1" t="n"/>
      <x:c r="I113" s="1" t="n"/>
      <x:c r="J113" s="1" t="n"/>
      <x:c r="K113" s="1" t="n"/>
      <x:c r="L113" s="1" t="n"/>
      <x:c r="M113" s="1" t="n"/>
      <x:c r="N113" s="1" t="n"/>
      <x:c r="O113" s="1" t="n"/>
      <x:c r="P113" s="1" t="n"/>
      <x:c r="Q113" s="1" t="n"/>
      <x:c r="R113" s="1" t="n"/>
      <x:c r="S113" s="1" t="n"/>
      <x:c r="T113" s="1" t="n"/>
    </x:row>
    <x:row r="114" s="97" customFormat="1" ht="24" customHeight="1">
      <x:c r="A114" s="117" t="inlineStr">
        <x:is>
          <x:t xml:space="preserve">▪︎ — BIT TABLE</x:t>
        </x:is>
      </x:c>
      <x:c r="B114" s="157" t="n"/>
      <x:c r="C114" s="157" t="n"/>
      <x:c r="D114" s="157" t="n"/>
      <x:c r="E114" s="157" t="n"/>
      <x:c r="F114" s="157" t="n"/>
      <x:c r="G114" s="157" t="n"/>
      <x:c r="H114" s="157" t="n"/>
      <x:c r="I114" s="157" t="n"/>
      <x:c r="J114" s="157" t="n"/>
      <x:c r="K114" s="157" t="n"/>
      <x:c r="L114" s="157" t="n"/>
      <x:c r="M114" s="157" t="n"/>
      <x:c r="N114" s="157" t="n"/>
      <x:c r="O114" s="157" t="n"/>
      <x:c r="P114" s="157" t="n"/>
      <x:c r="Q114" s="157" t="n"/>
      <x:c r="R114" s="157" t="n"/>
      <x:c r="S114" s="157" t="n"/>
      <x:c r="T114" s="157" t="n"/>
    </x:row>
    <x:row r="115" s="97" customFormat="1" ht="30" customHeight="1">
      <x:c r="A115" s="16" t="inlineStr">
        <x:is>
          <x:t xml:space="preserve">1 Bit Position</x:t>
        </x:is>
      </x:c>
      <x:c r="B115" s="16" t="inlineStr">
        <x:is>
          <x:t xml:space="preserve">2 Placement ID</x:t>
        </x:is>
      </x:c>
      <x:c r="C115" s="16" t="inlineStr">
        <x:is>
          <x:t xml:space="preserve">3 Registered Bit Identity</x:t>
        </x:is>
      </x:c>
      <x:c r="D115" s="16" t="inlineStr">
        <x:is>
          <x:t xml:space="preserve">4 Type Code</x:t>
        </x:is>
      </x:c>
      <x:c r="E115" s="16" t="inlineStr">
        <x:is>
          <x:t xml:space="preserve">5 Semantic Placement</x:t>
        </x:is>
      </x:c>
      <x:c r="F115" s="16" t="inlineStr">
        <x:is>
          <x:t xml:space="preserve">6 Parameter / Weight</x:t>
        </x:is>
      </x:c>
      <x:c r="G115" s="16" t="inlineStr">
        <x:is>
          <x:t xml:space="preserve">7 0 Meaning</x:t>
        </x:is>
      </x:c>
      <x:c r="H115" s="16" t="inlineStr">
        <x:is>
          <x:t xml:space="preserve">8 1 Meaning</x:t>
        </x:is>
      </x:c>
      <x:c r="I115" s="16" t="inlineStr">
        <x:is>
          <x:t xml:space="preserve">9 Registry Action</x:t>
        </x:is>
      </x:c>
      <x:c r="J115" s="16" t="inlineStr">
        <x:is>
          <x:t xml:space="preserve">10 Notes</x:t>
        </x:is>
      </x:c>
      <x:c r="K115" s="16" t="inlineStr">
        <x:is>
          <x:t xml:space="preserve">11 Status</x:t>
        </x:is>
      </x:c>
      <x:c r="L115" s="1" t="n"/>
      <x:c r="M115" s="1" t="n"/>
      <x:c r="N115" s="1" t="n"/>
      <x:c r="O115" s="1" t="n"/>
      <x:c r="P115" s="1" t="n"/>
      <x:c r="Q115" s="1" t="n"/>
      <x:c r="R115" s="1" t="n"/>
      <x:c r="S115" s="1" t="n"/>
      <x:c r="T115" s="1" t="n"/>
    </x:row>
    <x:row r="116">
      <x:c r="A116" s="78" t="inlineStr">
        <x:is>
          <x:t xml:space="preserve">B000</x:t>
        </x:is>
      </x:c>
      <x:c r="B116" s="76" t="n"/>
      <x:c r="C116" s="76" t="n"/>
      <x:c r="D116" s="76" t="n"/>
      <x:c r="E116" s="76" t="n"/>
      <x:c r="F116" s="76" t="n"/>
      <x:c r="G116" s="76" t="n"/>
      <x:c r="H116" s="76" t="n"/>
      <x:c r="I116" s="76" t="n"/>
      <x:c r="J116" s="76" t="n"/>
      <x:c r="K116" s="76" t="n"/>
      <x:c r="L116" s="1" t="n"/>
      <x:c r="M116" s="1" t="n"/>
      <x:c r="N116" s="1" t="n"/>
      <x:c r="O116" s="1" t="n"/>
      <x:c r="P116" s="1" t="n"/>
      <x:c r="Q116" s="1" t="n"/>
      <x:c r="R116" s="1" t="n"/>
      <x:c r="S116" s="1" t="n"/>
      <x:c r="T116" s="1" t="n"/>
    </x:row>
    <x:row r="117">
      <x:c r="A117" s="78" t="inlineStr">
        <x:is>
          <x:t xml:space="preserve">B001</x:t>
        </x:is>
      </x:c>
      <x:c r="B117" s="76" t="n"/>
      <x:c r="C117" s="76" t="n"/>
      <x:c r="D117" s="76" t="n"/>
      <x:c r="E117" s="76" t="n"/>
      <x:c r="F117" s="76" t="n"/>
      <x:c r="G117" s="76" t="n"/>
      <x:c r="H117" s="76" t="n"/>
      <x:c r="I117" s="76" t="n"/>
      <x:c r="J117" s="76" t="n"/>
      <x:c r="K117" s="76" t="n"/>
      <x:c r="L117" s="1" t="n"/>
      <x:c r="M117" s="1" t="n"/>
      <x:c r="N117" s="1" t="n"/>
      <x:c r="O117" s="1" t="n"/>
      <x:c r="P117" s="1" t="n"/>
      <x:c r="Q117" s="1" t="n"/>
      <x:c r="R117" s="1" t="n"/>
      <x:c r="S117" s="1" t="n"/>
      <x:c r="T117" s="1" t="n"/>
    </x:row>
    <x:row r="118">
      <x:c r="A118" s="78" t="inlineStr">
        <x:is>
          <x:t xml:space="preserve">B002</x:t>
        </x:is>
      </x:c>
      <x:c r="B118" s="76" t="n"/>
      <x:c r="C118" s="76" t="n"/>
      <x:c r="D118" s="76" t="n"/>
      <x:c r="E118" s="76" t="n"/>
      <x:c r="F118" s="76" t="n"/>
      <x:c r="G118" s="76" t="n"/>
      <x:c r="H118" s="76" t="n"/>
      <x:c r="I118" s="76" t="n"/>
      <x:c r="J118" s="76" t="n"/>
      <x:c r="K118" s="76" t="n"/>
      <x:c r="L118" s="1" t="n"/>
      <x:c r="M118" s="1" t="n"/>
      <x:c r="N118" s="1" t="n"/>
      <x:c r="O118" s="1" t="n"/>
      <x:c r="P118" s="1" t="n"/>
      <x:c r="Q118" s="1" t="n"/>
      <x:c r="R118" s="1" t="n"/>
      <x:c r="S118" s="1" t="n"/>
      <x:c r="T118" s="1" t="n"/>
    </x:row>
    <x:row r="119">
      <x:c r="A119" s="78" t="inlineStr">
        <x:is>
          <x:t xml:space="preserve">B003</x:t>
        </x:is>
      </x:c>
      <x:c r="B119" s="76" t="n"/>
      <x:c r="C119" s="76" t="n"/>
      <x:c r="D119" s="76" t="n"/>
      <x:c r="E119" s="76" t="n"/>
      <x:c r="F119" s="76" t="n"/>
      <x:c r="G119" s="76" t="n"/>
      <x:c r="H119" s="76" t="n"/>
      <x:c r="I119" s="76" t="n"/>
      <x:c r="J119" s="76" t="n"/>
      <x:c r="K119" s="76" t="n"/>
      <x:c r="L119" s="1" t="n"/>
      <x:c r="M119" s="1" t="n"/>
      <x:c r="N119" s="1" t="n"/>
      <x:c r="O119" s="1" t="n"/>
      <x:c r="P119" s="1" t="n"/>
      <x:c r="Q119" s="1" t="n"/>
      <x:c r="R119" s="1" t="n"/>
      <x:c r="S119" s="1" t="n"/>
      <x:c r="T119" s="1" t="n"/>
    </x:row>
    <x:row r="120">
      <x:c r="A120" s="78" t="inlineStr">
        <x:is>
          <x:t xml:space="preserve">B004</x:t>
        </x:is>
      </x:c>
      <x:c r="B120" s="76" t="n"/>
      <x:c r="C120" s="76" t="n"/>
      <x:c r="D120" s="76" t="n"/>
      <x:c r="E120" s="76" t="n"/>
      <x:c r="F120" s="76" t="n"/>
      <x:c r="G120" s="76" t="n"/>
      <x:c r="H120" s="76" t="n"/>
      <x:c r="I120" s="76" t="n"/>
      <x:c r="J120" s="76" t="n"/>
      <x:c r="K120" s="76" t="n"/>
      <x:c r="L120" s="1" t="n"/>
      <x:c r="M120" s="1" t="n"/>
      <x:c r="N120" s="1" t="n"/>
      <x:c r="O120" s="1" t="n"/>
      <x:c r="P120" s="1" t="n"/>
      <x:c r="Q120" s="1" t="n"/>
      <x:c r="R120" s="1" t="n"/>
      <x:c r="S120" s="1" t="n"/>
      <x:c r="T120" s="1" t="n"/>
    </x:row>
    <x:row r="121">
      <x:c r="A121" s="78" t="inlineStr">
        <x:is>
          <x:t xml:space="preserve">B005</x:t>
        </x:is>
      </x:c>
      <x:c r="B121" s="76" t="n"/>
      <x:c r="C121" s="76" t="n"/>
      <x:c r="D121" s="76" t="n"/>
      <x:c r="E121" s="76" t="n"/>
      <x:c r="F121" s="76" t="n"/>
      <x:c r="G121" s="76" t="n"/>
      <x:c r="H121" s="76" t="n"/>
      <x:c r="I121" s="76" t="n"/>
      <x:c r="J121" s="76" t="n"/>
      <x:c r="K121" s="76" t="n"/>
      <x:c r="L121" s="1" t="n"/>
      <x:c r="M121" s="1" t="n"/>
      <x:c r="N121" s="1" t="n"/>
      <x:c r="O121" s="1" t="n"/>
      <x:c r="P121" s="1" t="n"/>
      <x:c r="Q121" s="1" t="n"/>
      <x:c r="R121" s="1" t="n"/>
      <x:c r="S121" s="1" t="n"/>
      <x:c r="T121" s="1" t="n"/>
    </x:row>
    <x:row r="122">
      <x:c r="A122" s="78" t="inlineStr">
        <x:is>
          <x:t xml:space="preserve">B006</x:t>
        </x:is>
      </x:c>
      <x:c r="B122" s="76" t="n"/>
      <x:c r="C122" s="76" t="n"/>
      <x:c r="D122" s="76" t="n"/>
      <x:c r="E122" s="76" t="n"/>
      <x:c r="F122" s="76" t="n"/>
      <x:c r="G122" s="76" t="n"/>
      <x:c r="H122" s="76" t="n"/>
      <x:c r="I122" s="76" t="n"/>
      <x:c r="J122" s="76" t="n"/>
      <x:c r="K122" s="76" t="n"/>
      <x:c r="L122" s="1" t="n"/>
      <x:c r="M122" s="1" t="n"/>
      <x:c r="N122" s="1" t="n"/>
      <x:c r="O122" s="1" t="n"/>
      <x:c r="P122" s="1" t="n"/>
      <x:c r="Q122" s="1" t="n"/>
      <x:c r="R122" s="1" t="n"/>
      <x:c r="S122" s="1" t="n"/>
      <x:c r="T122" s="1" t="n"/>
    </x:row>
    <x:row r="123">
      <x:c r="A123" s="78" t="inlineStr">
        <x:is>
          <x:t xml:space="preserve">B007</x:t>
        </x:is>
      </x:c>
      <x:c r="B123" s="76" t="n"/>
      <x:c r="C123" s="76" t="n"/>
      <x:c r="D123" s="76" t="n"/>
      <x:c r="E123" s="76" t="n"/>
      <x:c r="F123" s="76" t="n"/>
      <x:c r="G123" s="76" t="n"/>
      <x:c r="H123" s="76" t="n"/>
      <x:c r="I123" s="76" t="n"/>
      <x:c r="J123" s="76" t="n"/>
      <x:c r="K123" s="76" t="n"/>
      <x:c r="L123" s="1" t="n"/>
      <x:c r="M123" s="1" t="n"/>
      <x:c r="N123" s="1" t="n"/>
      <x:c r="O123" s="1" t="n"/>
      <x:c r="P123" s="1" t="n"/>
      <x:c r="Q123" s="1" t="n"/>
      <x:c r="R123" s="1" t="n"/>
      <x:c r="S123" s="1" t="n"/>
      <x:c r="T123" s="1" t="n"/>
    </x:row>
    <x:row r="124">
      <x:c r="A124" s="78" t="inlineStr">
        <x:is>
          <x:t xml:space="preserve">B008</x:t>
        </x:is>
      </x:c>
      <x:c r="B124" s="76" t="n"/>
      <x:c r="C124" s="76" t="n"/>
      <x:c r="D124" s="76" t="n"/>
      <x:c r="E124" s="76" t="n"/>
      <x:c r="F124" s="76" t="n"/>
      <x:c r="G124" s="76" t="n"/>
      <x:c r="H124" s="76" t="n"/>
      <x:c r="I124" s="76" t="n"/>
      <x:c r="J124" s="76" t="n"/>
      <x:c r="K124" s="76" t="n"/>
      <x:c r="L124" s="1" t="n"/>
      <x:c r="M124" s="1" t="n"/>
      <x:c r="N124" s="1" t="n"/>
      <x:c r="O124" s="1" t="n"/>
      <x:c r="P124" s="1" t="n"/>
      <x:c r="Q124" s="1" t="n"/>
      <x:c r="R124" s="1" t="n"/>
      <x:c r="S124" s="1" t="n"/>
      <x:c r="T124" s="1" t="n"/>
    </x:row>
    <x:row r="125">
      <x:c r="A125" s="78" t="inlineStr">
        <x:is>
          <x:t xml:space="preserve">B009</x:t>
        </x:is>
      </x:c>
      <x:c r="B125" s="76" t="n"/>
      <x:c r="C125" s="76" t="n"/>
      <x:c r="D125" s="76" t="n"/>
      <x:c r="E125" s="76" t="n"/>
      <x:c r="F125" s="76" t="n"/>
      <x:c r="G125" s="76" t="n"/>
      <x:c r="H125" s="76" t="n"/>
      <x:c r="I125" s="76" t="n"/>
      <x:c r="J125" s="76" t="n"/>
      <x:c r="K125" s="76" t="n"/>
      <x:c r="L125" s="1" t="n"/>
      <x:c r="M125" s="1" t="n"/>
      <x:c r="N125" s="1" t="n"/>
      <x:c r="O125" s="1" t="n"/>
      <x:c r="P125" s="1" t="n"/>
      <x:c r="Q125" s="1" t="n"/>
      <x:c r="R125" s="1" t="n"/>
      <x:c r="S125" s="1" t="n"/>
      <x:c r="T125" s="1" t="n"/>
    </x:row>
    <x:row r="126">
      <x:c r="A126" s="78" t="inlineStr">
        <x:is>
          <x:t xml:space="preserve">B010</x:t>
        </x:is>
      </x:c>
      <x:c r="B126" s="76" t="n"/>
      <x:c r="C126" s="76" t="n"/>
      <x:c r="D126" s="76" t="n"/>
      <x:c r="E126" s="76" t="n"/>
      <x:c r="F126" s="76" t="n"/>
      <x:c r="G126" s="76" t="n"/>
      <x:c r="H126" s="76" t="n"/>
      <x:c r="I126" s="76" t="n"/>
      <x:c r="J126" s="76" t="n"/>
      <x:c r="K126" s="76" t="n"/>
      <x:c r="L126" s="1" t="n"/>
      <x:c r="M126" s="1" t="n"/>
      <x:c r="N126" s="1" t="n"/>
      <x:c r="O126" s="1" t="n"/>
      <x:c r="P126" s="1" t="n"/>
      <x:c r="Q126" s="1" t="n"/>
      <x:c r="R126" s="1" t="n"/>
      <x:c r="S126" s="1" t="n"/>
      <x:c r="T126" s="1" t="n"/>
    </x:row>
    <x:row r="127">
      <x:c r="A127" s="78" t="inlineStr">
        <x:is>
          <x:t xml:space="preserve">B011</x:t>
        </x:is>
      </x:c>
      <x:c r="B127" s="76" t="n"/>
      <x:c r="C127" s="76" t="n"/>
      <x:c r="D127" s="76" t="n"/>
      <x:c r="E127" s="76" t="n"/>
      <x:c r="F127" s="76" t="n"/>
      <x:c r="G127" s="76" t="n"/>
      <x:c r="H127" s="76" t="n"/>
      <x:c r="I127" s="76" t="n"/>
      <x:c r="J127" s="76" t="n"/>
      <x:c r="K127" s="76" t="n"/>
      <x:c r="L127" s="1" t="n"/>
      <x:c r="M127" s="1" t="n"/>
      <x:c r="N127" s="1" t="n"/>
      <x:c r="O127" s="1" t="n"/>
      <x:c r="P127" s="1" t="n"/>
      <x:c r="Q127" s="1" t="n"/>
      <x:c r="R127" s="1" t="n"/>
      <x:c r="S127" s="1" t="n"/>
      <x:c r="T127" s="1" t="n"/>
    </x:row>
    <x:row r="128">
      <x:c r="A128" s="78" t="inlineStr">
        <x:is>
          <x:t xml:space="preserve">B012</x:t>
        </x:is>
      </x:c>
      <x:c r="B128" s="76" t="n"/>
      <x:c r="C128" s="76" t="n"/>
      <x:c r="D128" s="76" t="n"/>
      <x:c r="E128" s="76" t="n"/>
      <x:c r="F128" s="76" t="n"/>
      <x:c r="G128" s="76" t="n"/>
      <x:c r="H128" s="76" t="n"/>
      <x:c r="I128" s="76" t="n"/>
      <x:c r="J128" s="76" t="n"/>
      <x:c r="K128" s="76" t="n"/>
      <x:c r="L128" s="1" t="n"/>
      <x:c r="M128" s="1" t="n"/>
      <x:c r="N128" s="1" t="n"/>
      <x:c r="O128" s="1" t="n"/>
      <x:c r="P128" s="1" t="n"/>
      <x:c r="Q128" s="1" t="n"/>
      <x:c r="R128" s="1" t="n"/>
      <x:c r="S128" s="1" t="n"/>
      <x:c r="T128" s="1" t="n"/>
    </x:row>
    <x:row r="129">
      <x:c r="A129" s="78" t="inlineStr">
        <x:is>
          <x:t xml:space="preserve">B013</x:t>
        </x:is>
      </x:c>
      <x:c r="B129" s="76" t="n"/>
      <x:c r="C129" s="76" t="n"/>
      <x:c r="D129" s="76" t="n"/>
      <x:c r="E129" s="76" t="n"/>
      <x:c r="F129" s="76" t="n"/>
      <x:c r="G129" s="76" t="n"/>
      <x:c r="H129" s="76" t="n"/>
      <x:c r="I129" s="76" t="n"/>
      <x:c r="J129" s="76" t="n"/>
      <x:c r="K129" s="76" t="n"/>
      <x:c r="L129" s="1" t="n"/>
      <x:c r="M129" s="1" t="n"/>
      <x:c r="N129" s="1" t="n"/>
      <x:c r="O129" s="1" t="n"/>
      <x:c r="P129" s="1" t="n"/>
      <x:c r="Q129" s="1" t="n"/>
      <x:c r="R129" s="1" t="n"/>
      <x:c r="S129" s="1" t="n"/>
      <x:c r="T129" s="1" t="n"/>
    </x:row>
    <x:row r="130">
      <x:c r="A130" s="78" t="inlineStr">
        <x:is>
          <x:t xml:space="preserve">B014</x:t>
        </x:is>
      </x:c>
      <x:c r="B130" s="76" t="n"/>
      <x:c r="C130" s="76" t="n"/>
      <x:c r="D130" s="76" t="n"/>
      <x:c r="E130" s="76" t="n"/>
      <x:c r="F130" s="76" t="n"/>
      <x:c r="G130" s="76" t="n"/>
      <x:c r="H130" s="76" t="n"/>
      <x:c r="I130" s="76" t="n"/>
      <x:c r="J130" s="76" t="n"/>
      <x:c r="K130" s="76" t="n"/>
      <x:c r="L130" s="1" t="n"/>
      <x:c r="M130" s="1" t="n"/>
      <x:c r="N130" s="1" t="n"/>
      <x:c r="O130" s="1" t="n"/>
      <x:c r="P130" s="1" t="n"/>
      <x:c r="Q130" s="1" t="n"/>
      <x:c r="R130" s="1" t="n"/>
      <x:c r="S130" s="1" t="n"/>
      <x:c r="T130" s="1" t="n"/>
    </x:row>
    <x:row r="131">
      <x:c r="A131" s="78" t="inlineStr">
        <x:is>
          <x:t xml:space="preserve">B015</x:t>
        </x:is>
      </x:c>
      <x:c r="B131" s="76" t="n"/>
      <x:c r="C131" s="76" t="n"/>
      <x:c r="D131" s="76" t="n"/>
      <x:c r="E131" s="76" t="n"/>
      <x:c r="F131" s="76" t="n"/>
      <x:c r="G131" s="76" t="n"/>
      <x:c r="H131" s="76" t="n"/>
      <x:c r="I131" s="76" t="n"/>
      <x:c r="J131" s="76" t="n"/>
      <x:c r="K131" s="76" t="n"/>
      <x:c r="L131" s="1" t="n"/>
      <x:c r="M131" s="1" t="n"/>
      <x:c r="N131" s="1" t="n"/>
      <x:c r="O131" s="1" t="n"/>
      <x:c r="P131" s="1" t="n"/>
      <x:c r="Q131" s="1" t="n"/>
      <x:c r="R131" s="1" t="n"/>
      <x:c r="S131" s="1" t="n"/>
      <x:c r="T131" s="1" t="n"/>
    </x:row>
    <x:row r="132">
      <x:c r="A132" s="78" t="inlineStr">
        <x:is>
          <x:t xml:space="preserve">B016</x:t>
        </x:is>
      </x:c>
      <x:c r="B132" s="76" t="n"/>
      <x:c r="C132" s="76" t="n"/>
      <x:c r="D132" s="76" t="n"/>
      <x:c r="E132" s="76" t="n"/>
      <x:c r="F132" s="76" t="n"/>
      <x:c r="G132" s="76" t="n"/>
      <x:c r="H132" s="76" t="n"/>
      <x:c r="I132" s="76" t="n"/>
      <x:c r="J132" s="76" t="n"/>
      <x:c r="K132" s="76" t="n"/>
      <x:c r="L132" s="1" t="n"/>
      <x:c r="M132" s="1" t="n"/>
      <x:c r="N132" s="1" t="n"/>
      <x:c r="O132" s="1" t="n"/>
      <x:c r="P132" s="1" t="n"/>
      <x:c r="Q132" s="1" t="n"/>
      <x:c r="R132" s="1" t="n"/>
      <x:c r="S132" s="1" t="n"/>
      <x:c r="T132" s="1" t="n"/>
    </x:row>
    <x:row r="133">
      <x:c r="A133" s="78" t="inlineStr">
        <x:is>
          <x:t xml:space="preserve">B017</x:t>
        </x:is>
      </x:c>
      <x:c r="B133" s="76" t="n"/>
      <x:c r="C133" s="76" t="n"/>
      <x:c r="D133" s="76" t="n"/>
      <x:c r="E133" s="76" t="n"/>
      <x:c r="F133" s="76" t="n"/>
      <x:c r="G133" s="76" t="n"/>
      <x:c r="H133" s="76" t="n"/>
      <x:c r="I133" s="76" t="n"/>
      <x:c r="J133" s="76" t="n"/>
      <x:c r="K133" s="76" t="n"/>
      <x:c r="L133" s="1" t="n"/>
      <x:c r="M133" s="1" t="n"/>
      <x:c r="N133" s="1" t="n"/>
      <x:c r="O133" s="1" t="n"/>
      <x:c r="P133" s="1" t="n"/>
      <x:c r="Q133" s="1" t="n"/>
      <x:c r="R133" s="1" t="n"/>
      <x:c r="S133" s="1" t="n"/>
      <x:c r="T133" s="1" t="n"/>
    </x:row>
    <x:row r="134">
      <x:c r="A134" s="78" t="inlineStr">
        <x:is>
          <x:t xml:space="preserve">B018</x:t>
        </x:is>
      </x:c>
      <x:c r="B134" s="76" t="n"/>
      <x:c r="C134" s="76" t="n"/>
      <x:c r="D134" s="76" t="n"/>
      <x:c r="E134" s="76" t="n"/>
      <x:c r="F134" s="76" t="n"/>
      <x:c r="G134" s="76" t="n"/>
      <x:c r="H134" s="76" t="n"/>
      <x:c r="I134" s="76" t="n"/>
      <x:c r="J134" s="76" t="n"/>
      <x:c r="K134" s="76" t="n"/>
      <x:c r="L134" s="1" t="n"/>
      <x:c r="M134" s="1" t="n"/>
      <x:c r="N134" s="1" t="n"/>
      <x:c r="O134" s="1" t="n"/>
      <x:c r="P134" s="1" t="n"/>
      <x:c r="Q134" s="1" t="n"/>
      <x:c r="R134" s="1" t="n"/>
      <x:c r="S134" s="1" t="n"/>
      <x:c r="T134" s="1" t="n"/>
    </x:row>
    <x:row r="135">
      <x:c r="A135" s="78" t="inlineStr">
        <x:is>
          <x:t xml:space="preserve">B019</x:t>
        </x:is>
      </x:c>
      <x:c r="B135" s="76" t="n"/>
      <x:c r="C135" s="76" t="n"/>
      <x:c r="D135" s="76" t="n"/>
      <x:c r="E135" s="76" t="n"/>
      <x:c r="F135" s="76" t="n"/>
      <x:c r="G135" s="76" t="n"/>
      <x:c r="H135" s="76" t="n"/>
      <x:c r="I135" s="76" t="n"/>
      <x:c r="J135" s="76" t="n"/>
      <x:c r="K135" s="76" t="n"/>
      <x:c r="L135" s="1" t="n"/>
      <x:c r="M135" s="1" t="n"/>
      <x:c r="N135" s="1" t="n"/>
      <x:c r="O135" s="1" t="n"/>
      <x:c r="P135" s="1" t="n"/>
      <x:c r="Q135" s="1" t="n"/>
      <x:c r="R135" s="1" t="n"/>
      <x:c r="S135" s="1" t="n"/>
      <x:c r="T135" s="1" t="n"/>
    </x:row>
    <x:row r="136">
      <x:c r="A136" s="78" t="inlineStr">
        <x:is>
          <x:t xml:space="preserve">B020</x:t>
        </x:is>
      </x:c>
      <x:c r="B136" s="76" t="n"/>
      <x:c r="C136" s="76" t="n"/>
      <x:c r="D136" s="76" t="n"/>
      <x:c r="E136" s="76" t="n"/>
      <x:c r="F136" s="76" t="n"/>
      <x:c r="G136" s="76" t="n"/>
      <x:c r="H136" s="76" t="n"/>
      <x:c r="I136" s="76" t="n"/>
      <x:c r="J136" s="76" t="n"/>
      <x:c r="K136" s="76" t="n"/>
      <x:c r="L136" s="1" t="n"/>
      <x:c r="M136" s="1" t="n"/>
      <x:c r="N136" s="1" t="n"/>
      <x:c r="O136" s="1" t="n"/>
      <x:c r="P136" s="1" t="n"/>
      <x:c r="Q136" s="1" t="n"/>
      <x:c r="R136" s="1" t="n"/>
      <x:c r="S136" s="1" t="n"/>
      <x:c r="T136" s="1" t="n"/>
    </x:row>
    <x:row r="137">
      <x:c r="A137" s="78" t="inlineStr">
        <x:is>
          <x:t xml:space="preserve">B021</x:t>
        </x:is>
      </x:c>
      <x:c r="B137" s="76" t="n"/>
      <x:c r="C137" s="76" t="n"/>
      <x:c r="D137" s="76" t="n"/>
      <x:c r="E137" s="76" t="n"/>
      <x:c r="F137" s="76" t="n"/>
      <x:c r="G137" s="76" t="n"/>
      <x:c r="H137" s="76" t="n"/>
      <x:c r="I137" s="76" t="n"/>
      <x:c r="J137" s="76" t="n"/>
      <x:c r="K137" s="76" t="n"/>
      <x:c r="L137" s="1" t="n"/>
      <x:c r="M137" s="1" t="n"/>
      <x:c r="N137" s="1" t="n"/>
      <x:c r="O137" s="1" t="n"/>
      <x:c r="P137" s="1" t="n"/>
      <x:c r="Q137" s="1" t="n"/>
      <x:c r="R137" s="1" t="n"/>
      <x:c r="S137" s="1" t="n"/>
      <x:c r="T137" s="1" t="n"/>
    </x:row>
    <x:row r="138">
      <x:c r="A138" s="78" t="inlineStr">
        <x:is>
          <x:t xml:space="preserve">B022</x:t>
        </x:is>
      </x:c>
      <x:c r="B138" s="76" t="n"/>
      <x:c r="C138" s="76" t="n"/>
      <x:c r="D138" s="76" t="n"/>
      <x:c r="E138" s="76" t="n"/>
      <x:c r="F138" s="76" t="n"/>
      <x:c r="G138" s="76" t="n"/>
      <x:c r="H138" s="76" t="n"/>
      <x:c r="I138" s="76" t="n"/>
      <x:c r="J138" s="76" t="n"/>
      <x:c r="K138" s="76" t="n"/>
      <x:c r="L138" s="1" t="n"/>
      <x:c r="M138" s="1" t="n"/>
      <x:c r="N138" s="1" t="n"/>
      <x:c r="O138" s="1" t="n"/>
      <x:c r="P138" s="1" t="n"/>
      <x:c r="Q138" s="1" t="n"/>
      <x:c r="R138" s="1" t="n"/>
      <x:c r="S138" s="1" t="n"/>
      <x:c r="T138" s="1" t="n"/>
    </x:row>
    <x:row r="139">
      <x:c r="A139" s="78" t="inlineStr">
        <x:is>
          <x:t xml:space="preserve">B023</x:t>
        </x:is>
      </x:c>
      <x:c r="B139" s="76" t="n"/>
      <x:c r="C139" s="76" t="n"/>
      <x:c r="D139" s="76" t="n"/>
      <x:c r="E139" s="76" t="n"/>
      <x:c r="F139" s="76" t="n"/>
      <x:c r="G139" s="76" t="n"/>
      <x:c r="H139" s="76" t="n"/>
      <x:c r="I139" s="76" t="n"/>
      <x:c r="J139" s="76" t="n"/>
      <x:c r="K139" s="76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</x:row>
    <x:row r="140">
      <x:c r="A140" s="78" t="inlineStr">
        <x:is>
          <x:t xml:space="preserve">B024</x:t>
        </x:is>
      </x:c>
      <x:c r="B140" s="76" t="n"/>
      <x:c r="C140" s="76" t="n"/>
      <x:c r="D140" s="76" t="n"/>
      <x:c r="E140" s="76" t="n"/>
      <x:c r="F140" s="76" t="n"/>
      <x:c r="G140" s="76" t="n"/>
      <x:c r="H140" s="76" t="n"/>
      <x:c r="I140" s="76" t="n"/>
      <x:c r="J140" s="76" t="n"/>
      <x:c r="K140" s="76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</x:row>
    <x:row r="141">
      <x:c r="A141" s="78" t="inlineStr">
        <x:is>
          <x:t xml:space="preserve">B025</x:t>
        </x:is>
      </x:c>
      <x:c r="B141" s="76" t="n"/>
      <x:c r="C141" s="76" t="n"/>
      <x:c r="D141" s="76" t="n"/>
      <x:c r="E141" s="76" t="n"/>
      <x:c r="F141" s="76" t="n"/>
      <x:c r="G141" s="76" t="n"/>
      <x:c r="H141" s="76" t="n"/>
      <x:c r="I141" s="76" t="n"/>
      <x:c r="J141" s="76" t="n"/>
      <x:c r="K141" s="76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</x:row>
    <x:row r="142">
      <x:c r="A142" s="78" t="inlineStr">
        <x:is>
          <x:t xml:space="preserve">B026</x:t>
        </x:is>
      </x:c>
      <x:c r="B142" s="76" t="n"/>
      <x:c r="C142" s="76" t="n"/>
      <x:c r="D142" s="76" t="n"/>
      <x:c r="E142" s="76" t="n"/>
      <x:c r="F142" s="76" t="n"/>
      <x:c r="G142" s="76" t="n"/>
      <x:c r="H142" s="76" t="n"/>
      <x:c r="I142" s="76" t="n"/>
      <x:c r="J142" s="76" t="n"/>
      <x:c r="K142" s="76" t="n"/>
      <x:c r="L142" s="1" t="n"/>
      <x:c r="M142" s="1" t="n"/>
      <x:c r="N142" s="1" t="n"/>
      <x:c r="O142" s="1" t="n"/>
      <x:c r="P142" s="1" t="n"/>
      <x:c r="Q142" s="1" t="n"/>
      <x:c r="R142" s="1" t="n"/>
      <x:c r="S142" s="1" t="n"/>
      <x:c r="T142" s="1" t="n"/>
    </x:row>
    <x:row r="143">
      <x:c r="A143" s="78" t="inlineStr">
        <x:is>
          <x:t xml:space="preserve">B027</x:t>
        </x:is>
      </x:c>
      <x:c r="B143" s="76" t="n"/>
      <x:c r="C143" s="76" t="n"/>
      <x:c r="D143" s="76" t="n"/>
      <x:c r="E143" s="76" t="n"/>
      <x:c r="F143" s="76" t="n"/>
      <x:c r="G143" s="76" t="n"/>
      <x:c r="H143" s="76" t="n"/>
      <x:c r="I143" s="76" t="n"/>
      <x:c r="J143" s="76" t="n"/>
      <x:c r="K143" s="76" t="n"/>
      <x:c r="L143" s="1" t="n"/>
      <x:c r="M143" s="1" t="n"/>
      <x:c r="N143" s="1" t="n"/>
      <x:c r="O143" s="1" t="n"/>
      <x:c r="P143" s="1" t="n"/>
      <x:c r="Q143" s="1" t="n"/>
      <x:c r="R143" s="1" t="n"/>
      <x:c r="S143" s="1" t="n"/>
      <x:c r="T143" s="1" t="n"/>
    </x:row>
    <x:row r="144">
      <x:c r="A144" s="78" t="inlineStr">
        <x:is>
          <x:t xml:space="preserve">B028</x:t>
        </x:is>
      </x:c>
      <x:c r="B144" s="76" t="n"/>
      <x:c r="C144" s="76" t="n"/>
      <x:c r="D144" s="76" t="n"/>
      <x:c r="E144" s="76" t="n"/>
      <x:c r="F144" s="76" t="n"/>
      <x:c r="G144" s="76" t="n"/>
      <x:c r="H144" s="76" t="n"/>
      <x:c r="I144" s="76" t="n"/>
      <x:c r="J144" s="76" t="n"/>
      <x:c r="K144" s="76" t="n"/>
      <x:c r="L144" s="1" t="n"/>
      <x:c r="M144" s="1" t="n"/>
      <x:c r="N144" s="1" t="n"/>
      <x:c r="O144" s="1" t="n"/>
      <x:c r="P144" s="1" t="n"/>
      <x:c r="Q144" s="1" t="n"/>
      <x:c r="R144" s="1" t="n"/>
      <x:c r="S144" s="1" t="n"/>
      <x:c r="T144" s="1" t="n"/>
    </x:row>
    <x:row r="145">
      <x:c r="A145" s="78" t="inlineStr">
        <x:is>
          <x:t xml:space="preserve">B029</x:t>
        </x:is>
      </x:c>
      <x:c r="B145" s="76" t="n"/>
      <x:c r="C145" s="76" t="n"/>
      <x:c r="D145" s="76" t="n"/>
      <x:c r="E145" s="76" t="n"/>
      <x:c r="F145" s="76" t="n"/>
      <x:c r="G145" s="76" t="n"/>
      <x:c r="H145" s="76" t="n"/>
      <x:c r="I145" s="76" t="n"/>
      <x:c r="J145" s="76" t="n"/>
      <x:c r="K145" s="76" t="n"/>
      <x:c r="L145" s="1" t="n"/>
      <x:c r="M145" s="1" t="n"/>
      <x:c r="N145" s="1" t="n"/>
      <x:c r="O145" s="1" t="n"/>
      <x:c r="P145" s="1" t="n"/>
      <x:c r="Q145" s="1" t="n"/>
      <x:c r="R145" s="1" t="n"/>
      <x:c r="S145" s="1" t="n"/>
      <x:c r="T145" s="1" t="n"/>
    </x:row>
    <x:row r="146">
      <x:c r="A146" s="78" t="inlineStr">
        <x:is>
          <x:t xml:space="preserve">B030</x:t>
        </x:is>
      </x:c>
      <x:c r="B146" s="76" t="n"/>
      <x:c r="C146" s="76" t="n"/>
      <x:c r="D146" s="76" t="n"/>
      <x:c r="E146" s="76" t="n"/>
      <x:c r="F146" s="76" t="n"/>
      <x:c r="G146" s="76" t="n"/>
      <x:c r="H146" s="76" t="n"/>
      <x:c r="I146" s="76" t="n"/>
      <x:c r="J146" s="76" t="n"/>
      <x:c r="K146" s="76" t="n"/>
      <x:c r="L146" s="1" t="n"/>
      <x:c r="M146" s="1" t="n"/>
      <x:c r="N146" s="1" t="n"/>
      <x:c r="O146" s="1" t="n"/>
      <x:c r="P146" s="1" t="n"/>
      <x:c r="Q146" s="1" t="n"/>
      <x:c r="R146" s="1" t="n"/>
      <x:c r="S146" s="1" t="n"/>
      <x:c r="T146" s="1" t="n"/>
    </x:row>
    <x:row r="147">
      <x:c r="A147" s="78" t="inlineStr">
        <x:is>
          <x:t xml:space="preserve">B031</x:t>
        </x:is>
      </x:c>
      <x:c r="B147" s="76" t="n"/>
      <x:c r="C147" s="76" t="n"/>
      <x:c r="D147" s="76" t="n"/>
      <x:c r="E147" s="76" t="n"/>
      <x:c r="F147" s="76" t="n"/>
      <x:c r="G147" s="76" t="n"/>
      <x:c r="H147" s="76" t="n"/>
      <x:c r="I147" s="76" t="n"/>
      <x:c r="J147" s="76" t="n"/>
      <x:c r="K147" s="76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</x:row>
    <x:row r="148">
      <x:c r="A148" s="78" t="inlineStr">
        <x:is>
          <x:t xml:space="preserve">B032</x:t>
        </x:is>
      </x:c>
      <x:c r="B148" s="76" t="n"/>
      <x:c r="C148" s="76" t="n"/>
      <x:c r="D148" s="76" t="n"/>
      <x:c r="E148" s="76" t="n"/>
      <x:c r="F148" s="76" t="n"/>
      <x:c r="G148" s="76" t="n"/>
      <x:c r="H148" s="76" t="n"/>
      <x:c r="I148" s="76" t="n"/>
      <x:c r="J148" s="76" t="n"/>
      <x:c r="K148" s="76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</x:row>
    <x:row r="149">
      <x:c r="A149" s="78" t="inlineStr">
        <x:is>
          <x:t xml:space="preserve">B033</x:t>
        </x:is>
      </x:c>
      <x:c r="B149" s="76" t="n"/>
      <x:c r="C149" s="76" t="n"/>
      <x:c r="D149" s="76" t="n"/>
      <x:c r="E149" s="76" t="n"/>
      <x:c r="F149" s="76" t="n"/>
      <x:c r="G149" s="76" t="n"/>
      <x:c r="H149" s="76" t="n"/>
      <x:c r="I149" s="76" t="n"/>
      <x:c r="J149" s="76" t="n"/>
      <x:c r="K149" s="76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</x:row>
    <x:row r="150">
      <x:c r="A150" s="78" t="inlineStr">
        <x:is>
          <x:t xml:space="preserve">B034</x:t>
        </x:is>
      </x:c>
      <x:c r="B150" s="76" t="n"/>
      <x:c r="C150" s="76" t="n"/>
      <x:c r="D150" s="76" t="n"/>
      <x:c r="E150" s="76" t="n"/>
      <x:c r="F150" s="76" t="n"/>
      <x:c r="G150" s="76" t="n"/>
      <x:c r="H150" s="76" t="n"/>
      <x:c r="I150" s="76" t="n"/>
      <x:c r="J150" s="76" t="n"/>
      <x:c r="K150" s="76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</x:row>
    <x:row r="151">
      <x:c r="A151" s="78" t="inlineStr">
        <x:is>
          <x:t xml:space="preserve">B035</x:t>
        </x:is>
      </x:c>
      <x:c r="B151" s="76" t="n"/>
      <x:c r="C151" s="76" t="n"/>
      <x:c r="D151" s="76" t="n"/>
      <x:c r="E151" s="76" t="n"/>
      <x:c r="F151" s="76" t="n"/>
      <x:c r="G151" s="76" t="n"/>
      <x:c r="H151" s="76" t="n"/>
      <x:c r="I151" s="76" t="n"/>
      <x:c r="J151" s="76" t="n"/>
      <x:c r="K151" s="76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</x:row>
    <x:row r="152">
      <x:c r="A152" s="78" t="inlineStr">
        <x:is>
          <x:t xml:space="preserve">B036</x:t>
        </x:is>
      </x:c>
      <x:c r="B152" s="76" t="n"/>
      <x:c r="C152" s="76" t="n"/>
      <x:c r="D152" s="76" t="n"/>
      <x:c r="E152" s="76" t="n"/>
      <x:c r="F152" s="76" t="n"/>
      <x:c r="G152" s="76" t="n"/>
      <x:c r="H152" s="76" t="n"/>
      <x:c r="I152" s="76" t="n"/>
      <x:c r="J152" s="76" t="n"/>
      <x:c r="K152" s="76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</x:row>
    <x:row r="153">
      <x:c r="A153" s="78" t="inlineStr">
        <x:is>
          <x:t xml:space="preserve">B037</x:t>
        </x:is>
      </x:c>
      <x:c r="B153" s="76" t="n"/>
      <x:c r="C153" s="76" t="n"/>
      <x:c r="D153" s="76" t="n"/>
      <x:c r="E153" s="76" t="n"/>
      <x:c r="F153" s="76" t="n"/>
      <x:c r="G153" s="76" t="n"/>
      <x:c r="H153" s="76" t="n"/>
      <x:c r="I153" s="76" t="n"/>
      <x:c r="J153" s="76" t="n"/>
      <x:c r="K153" s="76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</x:row>
    <x:row r="154">
      <x:c r="A154" s="78" t="inlineStr">
        <x:is>
          <x:t xml:space="preserve">B038</x:t>
        </x:is>
      </x:c>
      <x:c r="B154" s="76" t="n"/>
      <x:c r="C154" s="76" t="n"/>
      <x:c r="D154" s="76" t="n"/>
      <x:c r="E154" s="76" t="n"/>
      <x:c r="F154" s="76" t="n"/>
      <x:c r="G154" s="76" t="n"/>
      <x:c r="H154" s="76" t="n"/>
      <x:c r="I154" s="76" t="n"/>
      <x:c r="J154" s="76" t="n"/>
      <x:c r="K154" s="76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</x:row>
    <x:row r="155">
      <x:c r="A155" s="78" t="inlineStr">
        <x:is>
          <x:t xml:space="preserve">B039</x:t>
        </x:is>
      </x:c>
      <x:c r="B155" s="76" t="n"/>
      <x:c r="C155" s="76" t="n"/>
      <x:c r="D155" s="76" t="n"/>
      <x:c r="E155" s="76" t="n"/>
      <x:c r="F155" s="76" t="n"/>
      <x:c r="G155" s="76" t="n"/>
      <x:c r="H155" s="76" t="n"/>
      <x:c r="I155" s="76" t="n"/>
      <x:c r="J155" s="76" t="n"/>
      <x:c r="K155" s="76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</x:row>
    <x:row r="156">
      <x:c r="A156" s="78" t="inlineStr">
        <x:is>
          <x:t xml:space="preserve">B040</x:t>
        </x:is>
      </x:c>
      <x:c r="B156" s="76" t="n"/>
      <x:c r="C156" s="76" t="n"/>
      <x:c r="D156" s="76" t="n"/>
      <x:c r="E156" s="76" t="n"/>
      <x:c r="F156" s="76" t="n"/>
      <x:c r="G156" s="76" t="n"/>
      <x:c r="H156" s="76" t="n"/>
      <x:c r="I156" s="76" t="n"/>
      <x:c r="J156" s="76" t="n"/>
      <x:c r="K156" s="76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</x:row>
    <x:row r="157">
      <x:c r="A157" s="78" t="inlineStr">
        <x:is>
          <x:t xml:space="preserve">B041</x:t>
        </x:is>
      </x:c>
      <x:c r="B157" s="76" t="n"/>
      <x:c r="C157" s="76" t="n"/>
      <x:c r="D157" s="76" t="n"/>
      <x:c r="E157" s="76" t="n"/>
      <x:c r="F157" s="76" t="n"/>
      <x:c r="G157" s="76" t="n"/>
      <x:c r="H157" s="76" t="n"/>
      <x:c r="I157" s="76" t="n"/>
      <x:c r="J157" s="76" t="n"/>
      <x:c r="K157" s="76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</x:row>
    <x:row r="158">
      <x:c r="A158" s="78" t="inlineStr">
        <x:is>
          <x:t xml:space="preserve">B042</x:t>
        </x:is>
      </x:c>
      <x:c r="B158" s="76" t="n"/>
      <x:c r="C158" s="76" t="n"/>
      <x:c r="D158" s="76" t="n"/>
      <x:c r="E158" s="76" t="n"/>
      <x:c r="F158" s="76" t="n"/>
      <x:c r="G158" s="76" t="n"/>
      <x:c r="H158" s="76" t="n"/>
      <x:c r="I158" s="76" t="n"/>
      <x:c r="J158" s="76" t="n"/>
      <x:c r="K158" s="76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</x:row>
    <x:row r="159">
      <x:c r="A159" s="78" t="inlineStr">
        <x:is>
          <x:t xml:space="preserve">B043</x:t>
        </x:is>
      </x:c>
      <x:c r="B159" s="76" t="n"/>
      <x:c r="C159" s="76" t="n"/>
      <x:c r="D159" s="76" t="n"/>
      <x:c r="E159" s="76" t="n"/>
      <x:c r="F159" s="76" t="n"/>
      <x:c r="G159" s="76" t="n"/>
      <x:c r="H159" s="76" t="n"/>
      <x:c r="I159" s="76" t="n"/>
      <x:c r="J159" s="76" t="n"/>
      <x:c r="K159" s="76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</x:row>
    <x:row r="160">
      <x:c r="A160" s="78" t="inlineStr">
        <x:is>
          <x:t xml:space="preserve">B044</x:t>
        </x:is>
      </x:c>
      <x:c r="B160" s="76" t="n"/>
      <x:c r="C160" s="76" t="n"/>
      <x:c r="D160" s="76" t="n"/>
      <x:c r="E160" s="76" t="n"/>
      <x:c r="F160" s="76" t="n"/>
      <x:c r="G160" s="76" t="n"/>
      <x:c r="H160" s="76" t="n"/>
      <x:c r="I160" s="76" t="n"/>
      <x:c r="J160" s="76" t="n"/>
      <x:c r="K160" s="76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</x:row>
    <x:row r="161">
      <x:c r="A161" s="78" t="inlineStr">
        <x:is>
          <x:t xml:space="preserve">B045</x:t>
        </x:is>
      </x:c>
      <x:c r="B161" s="76" t="n"/>
      <x:c r="C161" s="76" t="n"/>
      <x:c r="D161" s="76" t="n"/>
      <x:c r="E161" s="76" t="n"/>
      <x:c r="F161" s="76" t="n"/>
      <x:c r="G161" s="76" t="n"/>
      <x:c r="H161" s="76" t="n"/>
      <x:c r="I161" s="76" t="n"/>
      <x:c r="J161" s="76" t="n"/>
      <x:c r="K161" s="76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</x:row>
    <x:row r="162">
      <x:c r="A162" s="78" t="inlineStr">
        <x:is>
          <x:t xml:space="preserve">B046</x:t>
        </x:is>
      </x:c>
      <x:c r="B162" s="76" t="n"/>
      <x:c r="C162" s="76" t="n"/>
      <x:c r="D162" s="76" t="n"/>
      <x:c r="E162" s="76" t="n"/>
      <x:c r="F162" s="76" t="n"/>
      <x:c r="G162" s="76" t="n"/>
      <x:c r="H162" s="76" t="n"/>
      <x:c r="I162" s="76" t="n"/>
      <x:c r="J162" s="76" t="n"/>
      <x:c r="K162" s="76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</x:row>
    <x:row r="163">
      <x:c r="A163" s="78" t="inlineStr">
        <x:is>
          <x:t xml:space="preserve">B047</x:t>
        </x:is>
      </x:c>
      <x:c r="B163" s="76" t="n"/>
      <x:c r="C163" s="76" t="n"/>
      <x:c r="D163" s="76" t="n"/>
      <x:c r="E163" s="76" t="n"/>
      <x:c r="F163" s="76" t="n"/>
      <x:c r="G163" s="76" t="n"/>
      <x:c r="H163" s="76" t="n"/>
      <x:c r="I163" s="76" t="n"/>
      <x:c r="J163" s="76" t="n"/>
      <x:c r="K163" s="76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</x:row>
    <x:row r="164">
      <x:c r="A164" s="78" t="inlineStr">
        <x:is>
          <x:t xml:space="preserve">B048</x:t>
        </x:is>
      </x:c>
      <x:c r="B164" s="76" t="n"/>
      <x:c r="C164" s="76" t="n"/>
      <x:c r="D164" s="76" t="n"/>
      <x:c r="E164" s="76" t="n"/>
      <x:c r="F164" s="76" t="n"/>
      <x:c r="G164" s="76" t="n"/>
      <x:c r="H164" s="76" t="n"/>
      <x:c r="I164" s="76" t="n"/>
      <x:c r="J164" s="76" t="n"/>
      <x:c r="K164" s="76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</x:row>
    <x:row r="165">
      <x:c r="A165" s="78" t="inlineStr">
        <x:is>
          <x:t xml:space="preserve">B049</x:t>
        </x:is>
      </x:c>
      <x:c r="B165" s="76" t="n"/>
      <x:c r="C165" s="76" t="n"/>
      <x:c r="D165" s="76" t="n"/>
      <x:c r="E165" s="76" t="n"/>
      <x:c r="F165" s="76" t="n"/>
      <x:c r="G165" s="76" t="n"/>
      <x:c r="H165" s="76" t="n"/>
      <x:c r="I165" s="76" t="n"/>
      <x:c r="J165" s="76" t="n"/>
      <x:c r="K165" s="76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</x:row>
    <x:row r="166">
      <x:c r="A166" s="78" t="inlineStr">
        <x:is>
          <x:t xml:space="preserve">B050</x:t>
        </x:is>
      </x:c>
      <x:c r="B166" s="76" t="n"/>
      <x:c r="C166" s="76" t="n"/>
      <x:c r="D166" s="76" t="n"/>
      <x:c r="E166" s="76" t="n"/>
      <x:c r="F166" s="76" t="n"/>
      <x:c r="G166" s="76" t="n"/>
      <x:c r="H166" s="76" t="n"/>
      <x:c r="I166" s="76" t="n"/>
      <x:c r="J166" s="76" t="n"/>
      <x:c r="K166" s="76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</x:row>
    <x:row r="167">
      <x:c r="A167" s="78" t="inlineStr">
        <x:is>
          <x:t xml:space="preserve">B051</x:t>
        </x:is>
      </x:c>
      <x:c r="B167" s="76" t="n"/>
      <x:c r="C167" s="76" t="n"/>
      <x:c r="D167" s="76" t="n"/>
      <x:c r="E167" s="76" t="n"/>
      <x:c r="F167" s="76" t="n"/>
      <x:c r="G167" s="76" t="n"/>
      <x:c r="H167" s="76" t="n"/>
      <x:c r="I167" s="76" t="n"/>
      <x:c r="J167" s="76" t="n"/>
      <x:c r="K167" s="76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</x:row>
    <x:row r="168">
      <x:c r="A168" s="78" t="inlineStr">
        <x:is>
          <x:t xml:space="preserve">B052</x:t>
        </x:is>
      </x:c>
      <x:c r="B168" s="76" t="n"/>
      <x:c r="C168" s="76" t="n"/>
      <x:c r="D168" s="76" t="n"/>
      <x:c r="E168" s="76" t="n"/>
      <x:c r="F168" s="76" t="n"/>
      <x:c r="G168" s="76" t="n"/>
      <x:c r="H168" s="76" t="n"/>
      <x:c r="I168" s="76" t="n"/>
      <x:c r="J168" s="76" t="n"/>
      <x:c r="K168" s="76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</x:row>
    <x:row r="169">
      <x:c r="A169" s="78" t="inlineStr">
        <x:is>
          <x:t xml:space="preserve">B053</x:t>
        </x:is>
      </x:c>
      <x:c r="B169" s="76" t="n"/>
      <x:c r="C169" s="76" t="n"/>
      <x:c r="D169" s="76" t="n"/>
      <x:c r="E169" s="76" t="n"/>
      <x:c r="F169" s="76" t="n"/>
      <x:c r="G169" s="76" t="n"/>
      <x:c r="H169" s="76" t="n"/>
      <x:c r="I169" s="76" t="n"/>
      <x:c r="J169" s="76" t="n"/>
      <x:c r="K169" s="76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</x:row>
    <x:row r="170">
      <x:c r="A170" s="78" t="inlineStr">
        <x:is>
          <x:t xml:space="preserve">B054</x:t>
        </x:is>
      </x:c>
      <x:c r="B170" s="76" t="n"/>
      <x:c r="C170" s="76" t="n"/>
      <x:c r="D170" s="76" t="n"/>
      <x:c r="E170" s="76" t="n"/>
      <x:c r="F170" s="76" t="n"/>
      <x:c r="G170" s="76" t="n"/>
      <x:c r="H170" s="76" t="n"/>
      <x:c r="I170" s="76" t="n"/>
      <x:c r="J170" s="76" t="n"/>
      <x:c r="K170" s="76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</x:row>
    <x:row r="171">
      <x:c r="A171" s="78" t="inlineStr">
        <x:is>
          <x:t xml:space="preserve">B055</x:t>
        </x:is>
      </x:c>
      <x:c r="B171" s="76" t="n"/>
      <x:c r="C171" s="76" t="n"/>
      <x:c r="D171" s="76" t="n"/>
      <x:c r="E171" s="76" t="n"/>
      <x:c r="F171" s="76" t="n"/>
      <x:c r="G171" s="76" t="n"/>
      <x:c r="H171" s="76" t="n"/>
      <x:c r="I171" s="76" t="n"/>
      <x:c r="J171" s="76" t="n"/>
      <x:c r="K171" s="76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</x:row>
    <x:row r="172">
      <x:c r="A172" s="78" t="inlineStr">
        <x:is>
          <x:t xml:space="preserve">B056</x:t>
        </x:is>
      </x:c>
      <x:c r="B172" s="76" t="n"/>
      <x:c r="C172" s="76" t="n"/>
      <x:c r="D172" s="76" t="n"/>
      <x:c r="E172" s="76" t="n"/>
      <x:c r="F172" s="76" t="n"/>
      <x:c r="G172" s="76" t="n"/>
      <x:c r="H172" s="76" t="n"/>
      <x:c r="I172" s="76" t="n"/>
      <x:c r="J172" s="76" t="n"/>
      <x:c r="K172" s="76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</x:row>
    <x:row r="173">
      <x:c r="A173" s="78" t="inlineStr">
        <x:is>
          <x:t xml:space="preserve">B057</x:t>
        </x:is>
      </x:c>
      <x:c r="B173" s="76" t="n"/>
      <x:c r="C173" s="76" t="n"/>
      <x:c r="D173" s="76" t="n"/>
      <x:c r="E173" s="76" t="n"/>
      <x:c r="F173" s="76" t="n"/>
      <x:c r="G173" s="76" t="n"/>
      <x:c r="H173" s="76" t="n"/>
      <x:c r="I173" s="76" t="n"/>
      <x:c r="J173" s="76" t="n"/>
      <x:c r="K173" s="76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</x:row>
    <x:row r="174">
      <x:c r="A174" s="78" t="inlineStr">
        <x:is>
          <x:t xml:space="preserve">B058</x:t>
        </x:is>
      </x:c>
      <x:c r="B174" s="76" t="n"/>
      <x:c r="C174" s="76" t="n"/>
      <x:c r="D174" s="76" t="n"/>
      <x:c r="E174" s="76" t="n"/>
      <x:c r="F174" s="76" t="n"/>
      <x:c r="G174" s="76" t="n"/>
      <x:c r="H174" s="76" t="n"/>
      <x:c r="I174" s="76" t="n"/>
      <x:c r="J174" s="76" t="n"/>
      <x:c r="K174" s="76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</x:row>
    <x:row r="175">
      <x:c r="A175" s="78" t="inlineStr">
        <x:is>
          <x:t xml:space="preserve">B059</x:t>
        </x:is>
      </x:c>
      <x:c r="B175" s="76" t="n"/>
      <x:c r="C175" s="76" t="n"/>
      <x:c r="D175" s="76" t="n"/>
      <x:c r="E175" s="76" t="n"/>
      <x:c r="F175" s="76" t="n"/>
      <x:c r="G175" s="76" t="n"/>
      <x:c r="H175" s="76" t="n"/>
      <x:c r="I175" s="76" t="n"/>
      <x:c r="J175" s="76" t="n"/>
      <x:c r="K175" s="76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</x:row>
    <x:row r="176">
      <x:c r="A176" s="78" t="inlineStr">
        <x:is>
          <x:t xml:space="preserve">B060</x:t>
        </x:is>
      </x:c>
      <x:c r="B176" s="76" t="n"/>
      <x:c r="C176" s="76" t="n"/>
      <x:c r="D176" s="76" t="n"/>
      <x:c r="E176" s="76" t="n"/>
      <x:c r="F176" s="76" t="n"/>
      <x:c r="G176" s="76" t="n"/>
      <x:c r="H176" s="76" t="n"/>
      <x:c r="I176" s="76" t="n"/>
      <x:c r="J176" s="76" t="n"/>
      <x:c r="K176" s="76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</x:row>
    <x:row r="177">
      <x:c r="A177" s="78" t="inlineStr">
        <x:is>
          <x:t xml:space="preserve">B061</x:t>
        </x:is>
      </x:c>
      <x:c r="B177" s="76" t="n"/>
      <x:c r="C177" s="76" t="n"/>
      <x:c r="D177" s="76" t="n"/>
      <x:c r="E177" s="76" t="n"/>
      <x:c r="F177" s="76" t="n"/>
      <x:c r="G177" s="76" t="n"/>
      <x:c r="H177" s="76" t="n"/>
      <x:c r="I177" s="76" t="n"/>
      <x:c r="J177" s="76" t="n"/>
      <x:c r="K177" s="76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</x:row>
    <x:row r="178">
      <x:c r="A178" s="78" t="inlineStr">
        <x:is>
          <x:t xml:space="preserve">B062</x:t>
        </x:is>
      </x:c>
      <x:c r="B178" s="76" t="n"/>
      <x:c r="C178" s="76" t="n"/>
      <x:c r="D178" s="76" t="n"/>
      <x:c r="E178" s="76" t="n"/>
      <x:c r="F178" s="76" t="n"/>
      <x:c r="G178" s="76" t="n"/>
      <x:c r="H178" s="76" t="n"/>
      <x:c r="I178" s="76" t="n"/>
      <x:c r="J178" s="76" t="n"/>
      <x:c r="K178" s="76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</x:row>
    <x:row r="179">
      <x:c r="A179" s="78" t="inlineStr">
        <x:is>
          <x:t xml:space="preserve">B063</x:t>
        </x:is>
      </x:c>
      <x:c r="B179" s="76" t="n"/>
      <x:c r="C179" s="76" t="n"/>
      <x:c r="D179" s="76" t="n"/>
      <x:c r="E179" s="76" t="n"/>
      <x:c r="F179" s="76" t="n"/>
      <x:c r="G179" s="76" t="n"/>
      <x:c r="H179" s="76" t="n"/>
      <x:c r="I179" s="76" t="n"/>
      <x:c r="J179" s="76" t="n"/>
      <x:c r="K179" s="76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</x:row>
    <x:row r="180">
      <x:c r="A180" s="1" t="n"/>
      <x:c r="B180" s="1" t="n"/>
      <x:c r="C180" s="1" t="n"/>
      <x:c r="D180" s="1" t="n"/>
      <x:c r="E180" s="1" t="n"/>
      <x:c r="F180" s="1" t="n"/>
      <x:c r="G180" s="1" t="n"/>
      <x:c r="H180" s="1" t="n"/>
      <x:c r="I180" s="1" t="n"/>
      <x:c r="J180" s="1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</x:row>
    <x:row r="181">
      <x:c r="A181" s="1" t="n"/>
      <x:c r="B181" s="1" t="n"/>
      <x:c r="C181" s="1" t="n"/>
      <x:c r="D181" s="1" t="n"/>
      <x:c r="E181" s="1" t="n"/>
      <x:c r="F181" s="1" t="n"/>
      <x:c r="G181" s="1" t="n"/>
      <x:c r="H181" s="1" t="n"/>
      <x:c r="I181" s="1" t="n"/>
      <x:c r="J181" s="1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</x:row>
    <x:row r="182">
      <x:c r="A182" s="1" t="n"/>
      <x:c r="B182" s="1" t="n"/>
      <x:c r="C182" s="1" t="n"/>
      <x:c r="D182" s="1" t="n"/>
      <x:c r="E182" s="1" t="n"/>
      <x:c r="F182" s="1" t="n"/>
      <x:c r="G182" s="1" t="n"/>
      <x:c r="H182" s="1" t="n"/>
      <x:c r="I182" s="1" t="n"/>
      <x:c r="J182" s="1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</x:row>
    <x:row r="183" s="97" customFormat="1" ht="24" customHeight="1">
      <x:c r="A183" s="119" t="inlineStr">
        <x:is>
          <x:t xml:space="preserve">📖 — READ / TEST TABLE</x:t>
        </x:is>
      </x:c>
      <x:c r="B183" s="160" t="n"/>
      <x:c r="C183" s="160" t="n"/>
      <x:c r="D183" s="160" t="n"/>
      <x:c r="E183" s="160" t="n"/>
      <x:c r="F183" s="160" t="n"/>
      <x:c r="G183" s="160" t="n"/>
      <x:c r="H183" s="160" t="n"/>
      <x:c r="I183" s="160" t="n"/>
      <x:c r="J183" s="160" t="n"/>
      <x:c r="K183" s="160" t="n"/>
      <x:c r="L183" s="160" t="n"/>
      <x:c r="M183" s="160" t="n"/>
      <x:c r="N183" s="160" t="n"/>
      <x:c r="O183" s="160" t="n"/>
      <x:c r="P183" s="160" t="n"/>
      <x:c r="Q183" s="160" t="n"/>
      <x:c r="R183" s="160" t="n"/>
      <x:c r="S183" s="160" t="n"/>
      <x:c r="T183" s="160" t="n"/>
    </x:row>
    <x:row r="184" s="97" customFormat="1" ht="30" customHeight="1">
      <x:c r="A184" s="79" t="inlineStr">
        <x:is>
          <x:t xml:space="preserve">1 Placement ID</x:t>
        </x:is>
      </x:c>
      <x:c r="B184" s="79" t="inlineStr">
        <x:is>
          <x:t xml:space="preserve">2 Binary State</x:t>
        </x:is>
      </x:c>
      <x:c r="C184" s="79" t="inlineStr">
        <x:is>
          <x:t xml:space="preserve">3 Decoded Value</x:t>
        </x:is>
      </x:c>
      <x:c r="D184" s="79" t="inlineStr">
        <x:is>
          <x:t xml:space="preserve">4 Raw Validity</x:t>
        </x:is>
      </x:c>
      <x:c r="E184" s="79" t="inlineStr">
        <x:is>
          <x:t xml:space="preserve">5 Trust Class</x:t>
        </x:is>
      </x:c>
      <x:c r="F184" s="79" t="inlineStr">
        <x:is>
          <x:t xml:space="preserve">6 Resolved Trust</x:t>
        </x:is>
      </x:c>
      <x:c r="G184" s="79" t="inlineStr">
        <x:is>
          <x:t xml:space="preserve">7 Governing Condition / Inputs</x:t>
        </x:is>
      </x:c>
      <x:c r="H184" s="79" t="inlineStr">
        <x:is>
          <x:t xml:space="preserve">8 Applicability</x:t>
        </x:is>
      </x:c>
      <x:c r="I184" s="79" t="inlineStr">
        <x:is>
          <x:t xml:space="preserve">9 Semantic Validity</x:t>
        </x:is>
      </x:c>
      <x:c r="J184" s="79" t="inlineStr">
        <x:is>
          <x:t xml:space="preserve">10 Semantic Value</x:t>
        </x:is>
      </x:c>
      <x:c r="K184" s="79" t="inlineStr">
        <x:is>
          <x:t xml:space="preserve">11 Reader Code</x:t>
        </x:is>
      </x:c>
      <x:c r="L184" s="79" t="inlineStr">
        <x:is>
          <x:t xml:space="preserve">12 Reader Output</x:t>
        </x:is>
      </x:c>
      <x:c r="M184" s="79" t="inlineStr">
        <x:is>
          <x:t xml:space="preserve">13 Notes</x:t>
        </x:is>
      </x:c>
      <x:c r="N184" s="1" t="n"/>
      <x:c r="O184" s="1" t="n"/>
      <x:c r="P184" s="1" t="n"/>
      <x:c r="Q184" s="1" t="n"/>
      <x:c r="R184" s="1" t="n"/>
      <x:c r="S184" s="1" t="n"/>
      <x:c r="T184" s="1" t="n"/>
    </x:row>
    <x:row r="185">
      <x:c r="A185" s="80" t="n">
        <x:f>A47</x:f>
        <x:v>0</x:v>
      </x:c>
      <x:c r="B185" s="76" t="n"/>
      <x:c r="C185" s="76" t="n"/>
      <x:c r="D185" s="76" t="n"/>
      <x:c r="E185" s="80" t="n">
        <x:f>F47</x:f>
        <x:v>0</x:v>
      </x:c>
      <x:c r="F185" s="77" t="n"/>
      <x:c r="G185" s="76" t="n">
        <x:f>M47</x:f>
        <x:v>0</x:v>
      </x:c>
      <x:c r="H185" s="76" t="n"/>
      <x:c r="I185" s="76" t="n"/>
      <x:c r="J185" s="76" t="n"/>
      <x:c r="K185" s="76" t="n"/>
      <x:c r="L185" s="76" t="n"/>
      <x:c r="M185" s="76" t="n"/>
      <x:c r="N185" s="1" t="n"/>
      <x:c r="O185" s="1" t="n"/>
      <x:c r="P185" s="1" t="n"/>
      <x:c r="Q185" s="1" t="n"/>
      <x:c r="R185" s="1" t="n"/>
      <x:c r="S185" s="1" t="n"/>
      <x:c r="T185" s="1" t="n"/>
    </x:row>
    <x:row r="186">
      <x:c r="A186" s="80" t="n">
        <x:f>A48</x:f>
        <x:v>0</x:v>
      </x:c>
      <x:c r="B186" s="76" t="n"/>
      <x:c r="C186" s="76" t="n"/>
      <x:c r="D186" s="76" t="n"/>
      <x:c r="E186" s="80" t="n">
        <x:f>F48</x:f>
        <x:v>0</x:v>
      </x:c>
      <x:c r="F186" s="77" t="n"/>
      <x:c r="G186" s="76" t="n">
        <x:f>M48</x:f>
        <x:v>0</x:v>
      </x:c>
      <x:c r="H186" s="76" t="n"/>
      <x:c r="I186" s="76" t="n"/>
      <x:c r="J186" s="76" t="n"/>
      <x:c r="K186" s="76" t="n"/>
      <x:c r="L186" s="76" t="n"/>
      <x:c r="M186" s="76" t="n"/>
      <x:c r="N186" s="1" t="n"/>
      <x:c r="O186" s="1" t="n"/>
      <x:c r="P186" s="1" t="n"/>
      <x:c r="Q186" s="1" t="n"/>
      <x:c r="R186" s="1" t="n"/>
      <x:c r="S186" s="1" t="n"/>
      <x:c r="T186" s="1" t="n"/>
    </x:row>
    <x:row r="187">
      <x:c r="A187" s="80" t="n">
        <x:f>A49</x:f>
        <x:v>0</x:v>
      </x:c>
      <x:c r="B187" s="76" t="n"/>
      <x:c r="C187" s="76" t="n"/>
      <x:c r="D187" s="76" t="n"/>
      <x:c r="E187" s="80" t="n">
        <x:f>F49</x:f>
        <x:v>0</x:v>
      </x:c>
      <x:c r="F187" s="77" t="n"/>
      <x:c r="G187" s="76" t="n">
        <x:f>M49</x:f>
        <x:v>0</x:v>
      </x:c>
      <x:c r="H187" s="76" t="n"/>
      <x:c r="I187" s="76" t="n"/>
      <x:c r="J187" s="76" t="n"/>
      <x:c r="K187" s="76" t="n"/>
      <x:c r="L187" s="76" t="n"/>
      <x:c r="M187" s="76" t="n"/>
      <x:c r="N187" s="1" t="n"/>
      <x:c r="O187" s="1" t="n"/>
      <x:c r="P187" s="1" t="n"/>
      <x:c r="Q187" s="1" t="n"/>
      <x:c r="R187" s="1" t="n"/>
      <x:c r="S187" s="1" t="n"/>
      <x:c r="T187" s="1" t="n"/>
    </x:row>
    <x:row r="188">
      <x:c r="A188" s="80" t="n">
        <x:f>A50</x:f>
        <x:v>0</x:v>
      </x:c>
      <x:c r="B188" s="76" t="n"/>
      <x:c r="C188" s="76" t="n"/>
      <x:c r="D188" s="76" t="n"/>
      <x:c r="E188" s="80" t="n">
        <x:f>F50</x:f>
        <x:v>0</x:v>
      </x:c>
      <x:c r="F188" s="77" t="n"/>
      <x:c r="G188" s="76" t="n">
        <x:f>M50</x:f>
        <x:v>0</x:v>
      </x:c>
      <x:c r="H188" s="76" t="n"/>
      <x:c r="I188" s="76" t="n"/>
      <x:c r="J188" s="76" t="n"/>
      <x:c r="K188" s="76" t="n"/>
      <x:c r="L188" s="76" t="n"/>
      <x:c r="M188" s="76" t="n"/>
      <x:c r="N188" s="1" t="n"/>
      <x:c r="O188" s="1" t="n"/>
      <x:c r="P188" s="1" t="n"/>
      <x:c r="Q188" s="1" t="n"/>
      <x:c r="R188" s="1" t="n"/>
      <x:c r="S188" s="1" t="n"/>
      <x:c r="T188" s="1" t="n"/>
    </x:row>
    <x:row r="189">
      <x:c r="A189" s="80" t="n">
        <x:f>A51</x:f>
        <x:v>0</x:v>
      </x:c>
      <x:c r="B189" s="76" t="n"/>
      <x:c r="C189" s="76" t="n"/>
      <x:c r="D189" s="76" t="n"/>
      <x:c r="E189" s="80" t="n">
        <x:f>F51</x:f>
        <x:v>0</x:v>
      </x:c>
      <x:c r="F189" s="77" t="n"/>
      <x:c r="G189" s="76" t="n">
        <x:f>M51</x:f>
        <x:v>0</x:v>
      </x:c>
      <x:c r="H189" s="76" t="n"/>
      <x:c r="I189" s="76" t="n"/>
      <x:c r="J189" s="76" t="n"/>
      <x:c r="K189" s="76" t="n"/>
      <x:c r="L189" s="76" t="n"/>
      <x:c r="M189" s="76" t="n"/>
      <x:c r="N189" s="1" t="n"/>
      <x:c r="O189" s="1" t="n"/>
      <x:c r="P189" s="1" t="n"/>
      <x:c r="Q189" s="1" t="n"/>
      <x:c r="R189" s="1" t="n"/>
      <x:c r="S189" s="1" t="n"/>
      <x:c r="T189" s="1" t="n"/>
    </x:row>
    <x:row r="190">
      <x:c r="A190" s="80" t="n">
        <x:f>A52</x:f>
        <x:v>0</x:v>
      </x:c>
      <x:c r="B190" s="76" t="n"/>
      <x:c r="C190" s="76" t="n"/>
      <x:c r="D190" s="76" t="n"/>
      <x:c r="E190" s="80" t="n">
        <x:f>F52</x:f>
        <x:v>0</x:v>
      </x:c>
      <x:c r="F190" s="77" t="n"/>
      <x:c r="G190" s="76" t="n">
        <x:f>M52</x:f>
        <x:v>0</x:v>
      </x:c>
      <x:c r="H190" s="76" t="n"/>
      <x:c r="I190" s="76" t="n"/>
      <x:c r="J190" s="76" t="n"/>
      <x:c r="K190" s="76" t="n"/>
      <x:c r="L190" s="76" t="n"/>
      <x:c r="M190" s="76" t="n"/>
      <x:c r="N190" s="1" t="n"/>
      <x:c r="O190" s="1" t="n"/>
      <x:c r="P190" s="1" t="n"/>
      <x:c r="Q190" s="1" t="n"/>
      <x:c r="R190" s="1" t="n"/>
      <x:c r="S190" s="1" t="n"/>
      <x:c r="T190" s="1" t="n"/>
    </x:row>
    <x:row r="191">
      <x:c r="A191" s="80" t="n">
        <x:f>A53</x:f>
        <x:v>0</x:v>
      </x:c>
      <x:c r="B191" s="76" t="n"/>
      <x:c r="C191" s="76" t="n"/>
      <x:c r="D191" s="76" t="n"/>
      <x:c r="E191" s="80" t="n">
        <x:f>F53</x:f>
        <x:v>0</x:v>
      </x:c>
      <x:c r="F191" s="77" t="n"/>
      <x:c r="G191" s="76" t="n">
        <x:f>M53</x:f>
        <x:v>0</x:v>
      </x:c>
      <x:c r="H191" s="76" t="n"/>
      <x:c r="I191" s="76" t="n"/>
      <x:c r="J191" s="76" t="n"/>
      <x:c r="K191" s="76" t="n"/>
      <x:c r="L191" s="76" t="n"/>
      <x:c r="M191" s="76" t="n"/>
      <x:c r="N191" s="1" t="n"/>
      <x:c r="O191" s="1" t="n"/>
      <x:c r="P191" s="1" t="n"/>
      <x:c r="Q191" s="1" t="n"/>
      <x:c r="R191" s="1" t="n"/>
      <x:c r="S191" s="1" t="n"/>
      <x:c r="T191" s="1" t="n"/>
    </x:row>
    <x:row r="192">
      <x:c r="A192" s="80" t="n">
        <x:f>A54</x:f>
        <x:v>0</x:v>
      </x:c>
      <x:c r="B192" s="76" t="n"/>
      <x:c r="C192" s="76" t="n"/>
      <x:c r="D192" s="76" t="n"/>
      <x:c r="E192" s="80" t="n">
        <x:f>F54</x:f>
        <x:v>0</x:v>
      </x:c>
      <x:c r="F192" s="77" t="n"/>
      <x:c r="G192" s="76" t="n">
        <x:f>M54</x:f>
        <x:v>0</x:v>
      </x:c>
      <x:c r="H192" s="76" t="n"/>
      <x:c r="I192" s="76" t="n"/>
      <x:c r="J192" s="76" t="n"/>
      <x:c r="K192" s="76" t="n"/>
      <x:c r="L192" s="76" t="n"/>
      <x:c r="M192" s="76" t="n"/>
      <x:c r="N192" s="1" t="n"/>
      <x:c r="O192" s="1" t="n"/>
      <x:c r="P192" s="1" t="n"/>
      <x:c r="Q192" s="1" t="n"/>
      <x:c r="R192" s="1" t="n"/>
      <x:c r="S192" s="1" t="n"/>
      <x:c r="T192" s="1" t="n"/>
    </x:row>
    <x:row r="193">
      <x:c r="A193" s="80" t="n">
        <x:f>A55</x:f>
        <x:v>0</x:v>
      </x:c>
      <x:c r="B193" s="76" t="n"/>
      <x:c r="C193" s="76" t="n"/>
      <x:c r="D193" s="76" t="n"/>
      <x:c r="E193" s="80" t="n">
        <x:f>F55</x:f>
        <x:v>0</x:v>
      </x:c>
      <x:c r="F193" s="77" t="n"/>
      <x:c r="G193" s="76" t="n">
        <x:f>M55</x:f>
        <x:v>0</x:v>
      </x:c>
      <x:c r="H193" s="76" t="n"/>
      <x:c r="I193" s="76" t="n"/>
      <x:c r="J193" s="76" t="n"/>
      <x:c r="K193" s="76" t="n"/>
      <x:c r="L193" s="76" t="n"/>
      <x:c r="M193" s="76" t="n"/>
      <x:c r="N193" s="1" t="n"/>
      <x:c r="O193" s="1" t="n"/>
      <x:c r="P193" s="1" t="n"/>
      <x:c r="Q193" s="1" t="n"/>
      <x:c r="R193" s="1" t="n"/>
      <x:c r="S193" s="1" t="n"/>
      <x:c r="T193" s="1" t="n"/>
    </x:row>
    <x:row r="194">
      <x:c r="A194" s="80" t="n">
        <x:f>A56</x:f>
        <x:v>0</x:v>
      </x:c>
      <x:c r="B194" s="76" t="n"/>
      <x:c r="C194" s="76" t="n"/>
      <x:c r="D194" s="76" t="n"/>
      <x:c r="E194" s="80" t="n">
        <x:f>F56</x:f>
        <x:v>0</x:v>
      </x:c>
      <x:c r="F194" s="77" t="n"/>
      <x:c r="G194" s="76" t="n">
        <x:f>M56</x:f>
        <x:v>0</x:v>
      </x:c>
      <x:c r="H194" s="76" t="n"/>
      <x:c r="I194" s="76" t="n"/>
      <x:c r="J194" s="76" t="n"/>
      <x:c r="K194" s="76" t="n"/>
      <x:c r="L194" s="76" t="n"/>
      <x:c r="M194" s="76" t="n"/>
      <x:c r="N194" s="1" t="n"/>
      <x:c r="O194" s="1" t="n"/>
      <x:c r="P194" s="1" t="n"/>
      <x:c r="Q194" s="1" t="n"/>
      <x:c r="R194" s="1" t="n"/>
      <x:c r="S194" s="1" t="n"/>
      <x:c r="T194" s="1" t="n"/>
    </x:row>
    <x:row r="195">
      <x:c r="A195" s="80" t="n">
        <x:f>A57</x:f>
        <x:v>0</x:v>
      </x:c>
      <x:c r="B195" s="76" t="n"/>
      <x:c r="C195" s="76" t="n"/>
      <x:c r="D195" s="76" t="n"/>
      <x:c r="E195" s="80" t="n">
        <x:f>F57</x:f>
        <x:v>0</x:v>
      </x:c>
      <x:c r="F195" s="77" t="n"/>
      <x:c r="G195" s="76" t="n">
        <x:f>M57</x:f>
        <x:v>0</x:v>
      </x:c>
      <x:c r="H195" s="76" t="n"/>
      <x:c r="I195" s="76" t="n"/>
      <x:c r="J195" s="76" t="n"/>
      <x:c r="K195" s="76" t="n"/>
      <x:c r="L195" s="76" t="n"/>
      <x:c r="M195" s="76" t="n"/>
      <x:c r="N195" s="1" t="n"/>
      <x:c r="O195" s="1" t="n"/>
      <x:c r="P195" s="1" t="n"/>
      <x:c r="Q195" s="1" t="n"/>
      <x:c r="R195" s="1" t="n"/>
      <x:c r="S195" s="1" t="n"/>
      <x:c r="T195" s="1" t="n"/>
    </x:row>
    <x:row r="196">
      <x:c r="A196" s="80" t="n">
        <x:f>A58</x:f>
        <x:v>0</x:v>
      </x:c>
      <x:c r="B196" s="76" t="n"/>
      <x:c r="C196" s="76" t="n"/>
      <x:c r="D196" s="76" t="n"/>
      <x:c r="E196" s="80" t="n">
        <x:f>F58</x:f>
        <x:v>0</x:v>
      </x:c>
      <x:c r="F196" s="77" t="n"/>
      <x:c r="G196" s="76" t="n">
        <x:f>M58</x:f>
        <x:v>0</x:v>
      </x:c>
      <x:c r="H196" s="76" t="n"/>
      <x:c r="I196" s="76" t="n"/>
      <x:c r="J196" s="76" t="n"/>
      <x:c r="K196" s="76" t="n"/>
      <x:c r="L196" s="76" t="n"/>
      <x:c r="M196" s="76" t="n"/>
      <x:c r="N196" s="1" t="n"/>
      <x:c r="O196" s="1" t="n"/>
      <x:c r="P196" s="1" t="n"/>
      <x:c r="Q196" s="1" t="n"/>
      <x:c r="R196" s="1" t="n"/>
      <x:c r="S196" s="1" t="n"/>
      <x:c r="T196" s="1" t="n"/>
    </x:row>
    <x:row r="197">
      <x:c r="A197" s="80" t="n">
        <x:f>A59</x:f>
        <x:v>0</x:v>
      </x:c>
      <x:c r="B197" s="76" t="n"/>
      <x:c r="C197" s="76" t="n"/>
      <x:c r="D197" s="76" t="n"/>
      <x:c r="E197" s="80" t="n">
        <x:f>F59</x:f>
        <x:v>0</x:v>
      </x:c>
      <x:c r="F197" s="77" t="n"/>
      <x:c r="G197" s="76" t="n">
        <x:f>M59</x:f>
        <x:v>0</x:v>
      </x:c>
      <x:c r="H197" s="76" t="n"/>
      <x:c r="I197" s="76" t="n"/>
      <x:c r="J197" s="76" t="n"/>
      <x:c r="K197" s="76" t="n"/>
      <x:c r="L197" s="76" t="n"/>
      <x:c r="M197" s="76" t="n"/>
      <x:c r="N197" s="1" t="n"/>
      <x:c r="O197" s="1" t="n"/>
      <x:c r="P197" s="1" t="n"/>
      <x:c r="Q197" s="1" t="n"/>
      <x:c r="R197" s="1" t="n"/>
      <x:c r="S197" s="1" t="n"/>
      <x:c r="T197" s="1" t="n"/>
    </x:row>
    <x:row r="198">
      <x:c r="A198" s="80" t="n">
        <x:f>A60</x:f>
        <x:v>0</x:v>
      </x:c>
      <x:c r="B198" s="76" t="n"/>
      <x:c r="C198" s="76" t="n"/>
      <x:c r="D198" s="76" t="n"/>
      <x:c r="E198" s="80" t="n">
        <x:f>F60</x:f>
        <x:v>0</x:v>
      </x:c>
      <x:c r="F198" s="77" t="n"/>
      <x:c r="G198" s="76" t="n">
        <x:f>M60</x:f>
        <x:v>0</x:v>
      </x:c>
      <x:c r="H198" s="76" t="n"/>
      <x:c r="I198" s="76" t="n"/>
      <x:c r="J198" s="76" t="n"/>
      <x:c r="K198" s="76" t="n"/>
      <x:c r="L198" s="76" t="n"/>
      <x:c r="M198" s="76" t="n"/>
      <x:c r="N198" s="1" t="n"/>
      <x:c r="O198" s="1" t="n"/>
      <x:c r="P198" s="1" t="n"/>
      <x:c r="Q198" s="1" t="n"/>
      <x:c r="R198" s="1" t="n"/>
      <x:c r="S198" s="1" t="n"/>
      <x:c r="T198" s="1" t="n"/>
    </x:row>
    <x:row r="199">
      <x:c r="A199" s="80" t="n">
        <x:f>A61</x:f>
        <x:v>0</x:v>
      </x:c>
      <x:c r="B199" s="76" t="n"/>
      <x:c r="C199" s="76" t="n"/>
      <x:c r="D199" s="76" t="n"/>
      <x:c r="E199" s="80" t="n">
        <x:f>F61</x:f>
        <x:v>0</x:v>
      </x:c>
      <x:c r="F199" s="77" t="n"/>
      <x:c r="G199" s="76" t="n">
        <x:f>M61</x:f>
        <x:v>0</x:v>
      </x:c>
      <x:c r="H199" s="76" t="n"/>
      <x:c r="I199" s="76" t="n"/>
      <x:c r="J199" s="76" t="n"/>
      <x:c r="K199" s="76" t="n"/>
      <x:c r="L199" s="76" t="n"/>
      <x:c r="M199" s="76" t="n"/>
      <x:c r="N199" s="1" t="n"/>
      <x:c r="O199" s="1" t="n"/>
      <x:c r="P199" s="1" t="n"/>
      <x:c r="Q199" s="1" t="n"/>
      <x:c r="R199" s="1" t="n"/>
      <x:c r="S199" s="1" t="n"/>
      <x:c r="T199" s="1" t="n"/>
    </x:row>
    <x:row r="200">
      <x:c r="A200" s="80" t="n">
        <x:f>A62</x:f>
        <x:v>0</x:v>
      </x:c>
      <x:c r="B200" s="76" t="n"/>
      <x:c r="C200" s="76" t="n"/>
      <x:c r="D200" s="76" t="n"/>
      <x:c r="E200" s="80" t="n">
        <x:f>F62</x:f>
        <x:v>0</x:v>
      </x:c>
      <x:c r="F200" s="77" t="n"/>
      <x:c r="G200" s="76" t="n">
        <x:f>M62</x:f>
        <x:v>0</x:v>
      </x:c>
      <x:c r="H200" s="76" t="n"/>
      <x:c r="I200" s="76" t="n"/>
      <x:c r="J200" s="76" t="n"/>
      <x:c r="K200" s="76" t="n"/>
      <x:c r="L200" s="76" t="n"/>
      <x:c r="M200" s="76" t="n"/>
      <x:c r="N200" s="1" t="n"/>
      <x:c r="O200" s="1" t="n"/>
      <x:c r="P200" s="1" t="n"/>
      <x:c r="Q200" s="1" t="n"/>
      <x:c r="R200" s="1" t="n"/>
      <x:c r="S200" s="1" t="n"/>
      <x:c r="T200" s="1" t="n"/>
    </x:row>
    <x:row r="201">
      <x:c r="A201" s="80" t="n">
        <x:f>A63</x:f>
        <x:v>0</x:v>
      </x:c>
      <x:c r="B201" s="76" t="n"/>
      <x:c r="C201" s="76" t="n"/>
      <x:c r="D201" s="76" t="n"/>
      <x:c r="E201" s="80" t="n">
        <x:f>F63</x:f>
        <x:v>0</x:v>
      </x:c>
      <x:c r="F201" s="77" t="n"/>
      <x:c r="G201" s="76" t="n">
        <x:f>M63</x:f>
        <x:v>0</x:v>
      </x:c>
      <x:c r="H201" s="76" t="n"/>
      <x:c r="I201" s="76" t="n"/>
      <x:c r="J201" s="76" t="n"/>
      <x:c r="K201" s="76" t="n"/>
      <x:c r="L201" s="76" t="n"/>
      <x:c r="M201" s="76" t="n"/>
      <x:c r="N201" s="1" t="n"/>
      <x:c r="O201" s="1" t="n"/>
      <x:c r="P201" s="1" t="n"/>
      <x:c r="Q201" s="1" t="n"/>
      <x:c r="R201" s="1" t="n"/>
      <x:c r="S201" s="1" t="n"/>
      <x:c r="T201" s="1" t="n"/>
    </x:row>
    <x:row r="202">
      <x:c r="A202" s="80" t="n">
        <x:f>A64</x:f>
        <x:v>0</x:v>
      </x:c>
      <x:c r="B202" s="76" t="n"/>
      <x:c r="C202" s="76" t="n"/>
      <x:c r="D202" s="76" t="n"/>
      <x:c r="E202" s="80" t="n">
        <x:f>F64</x:f>
        <x:v>0</x:v>
      </x:c>
      <x:c r="F202" s="77" t="n"/>
      <x:c r="G202" s="76" t="n">
        <x:f>M64</x:f>
        <x:v>0</x:v>
      </x:c>
      <x:c r="H202" s="76" t="n"/>
      <x:c r="I202" s="76" t="n"/>
      <x:c r="J202" s="76" t="n"/>
      <x:c r="K202" s="76" t="n"/>
      <x:c r="L202" s="76" t="n"/>
      <x:c r="M202" s="76" t="n"/>
      <x:c r="N202" s="1" t="n"/>
      <x:c r="O202" s="1" t="n"/>
      <x:c r="P202" s="1" t="n"/>
      <x:c r="Q202" s="1" t="n"/>
      <x:c r="R202" s="1" t="n"/>
      <x:c r="S202" s="1" t="n"/>
      <x:c r="T202" s="1" t="n"/>
    </x:row>
    <x:row r="203">
      <x:c r="A203" s="80" t="n">
        <x:f>A65</x:f>
        <x:v>0</x:v>
      </x:c>
      <x:c r="B203" s="76" t="n"/>
      <x:c r="C203" s="76" t="n"/>
      <x:c r="D203" s="76" t="n"/>
      <x:c r="E203" s="80" t="n">
        <x:f>F65</x:f>
        <x:v>0</x:v>
      </x:c>
      <x:c r="F203" s="77" t="n"/>
      <x:c r="G203" s="76" t="n">
        <x:f>M65</x:f>
        <x:v>0</x:v>
      </x:c>
      <x:c r="H203" s="76" t="n"/>
      <x:c r="I203" s="76" t="n"/>
      <x:c r="J203" s="76" t="n"/>
      <x:c r="K203" s="76" t="n"/>
      <x:c r="L203" s="76" t="n"/>
      <x:c r="M203" s="76" t="n"/>
      <x:c r="N203" s="1" t="n"/>
      <x:c r="O203" s="1" t="n"/>
      <x:c r="P203" s="1" t="n"/>
      <x:c r="Q203" s="1" t="n"/>
      <x:c r="R203" s="1" t="n"/>
      <x:c r="S203" s="1" t="n"/>
      <x:c r="T203" s="1" t="n"/>
    </x:row>
    <x:row r="204">
      <x:c r="A204" s="80" t="n">
        <x:f>A66</x:f>
        <x:v>0</x:v>
      </x:c>
      <x:c r="B204" s="76" t="n"/>
      <x:c r="C204" s="76" t="n"/>
      <x:c r="D204" s="76" t="n"/>
      <x:c r="E204" s="80" t="n">
        <x:f>F66</x:f>
        <x:v>0</x:v>
      </x:c>
      <x:c r="F204" s="77" t="n"/>
      <x:c r="G204" s="76" t="n">
        <x:f>M66</x:f>
        <x:v>0</x:v>
      </x:c>
      <x:c r="H204" s="76" t="n"/>
      <x:c r="I204" s="76" t="n"/>
      <x:c r="J204" s="76" t="n"/>
      <x:c r="K204" s="76" t="n"/>
      <x:c r="L204" s="76" t="n"/>
      <x:c r="M204" s="76" t="n"/>
      <x:c r="N204" s="1" t="n"/>
      <x:c r="O204" s="1" t="n"/>
      <x:c r="P204" s="1" t="n"/>
      <x:c r="Q204" s="1" t="n"/>
      <x:c r="R204" s="1" t="n"/>
      <x:c r="S204" s="1" t="n"/>
      <x:c r="T204" s="1" t="n"/>
    </x:row>
    <x:row r="205">
      <x:c r="A205" s="80" t="n">
        <x:f>A67</x:f>
        <x:v>0</x:v>
      </x:c>
      <x:c r="B205" s="76" t="n"/>
      <x:c r="C205" s="76" t="n"/>
      <x:c r="D205" s="76" t="n"/>
      <x:c r="E205" s="80" t="n">
        <x:f>F67</x:f>
        <x:v>0</x:v>
      </x:c>
      <x:c r="F205" s="77" t="n"/>
      <x:c r="G205" s="76" t="n">
        <x:f>M67</x:f>
        <x:v>0</x:v>
      </x:c>
      <x:c r="H205" s="76" t="n"/>
      <x:c r="I205" s="76" t="n"/>
      <x:c r="J205" s="76" t="n"/>
      <x:c r="K205" s="76" t="n"/>
      <x:c r="L205" s="76" t="n"/>
      <x:c r="M205" s="76" t="n"/>
      <x:c r="N205" s="1" t="n"/>
      <x:c r="O205" s="1" t="n"/>
      <x:c r="P205" s="1" t="n"/>
      <x:c r="Q205" s="1" t="n"/>
      <x:c r="R205" s="1" t="n"/>
      <x:c r="S205" s="1" t="n"/>
      <x:c r="T205" s="1" t="n"/>
    </x:row>
    <x:row r="206">
      <x:c r="A206" s="80" t="n">
        <x:f>A68</x:f>
        <x:v>0</x:v>
      </x:c>
      <x:c r="B206" s="76" t="n"/>
      <x:c r="C206" s="76" t="n"/>
      <x:c r="D206" s="76" t="n"/>
      <x:c r="E206" s="80" t="n">
        <x:f>F68</x:f>
        <x:v>0</x:v>
      </x:c>
      <x:c r="F206" s="77" t="n"/>
      <x:c r="G206" s="76" t="n">
        <x:f>M68</x:f>
        <x:v>0</x:v>
      </x:c>
      <x:c r="H206" s="76" t="n"/>
      <x:c r="I206" s="76" t="n"/>
      <x:c r="J206" s="76" t="n"/>
      <x:c r="K206" s="76" t="n"/>
      <x:c r="L206" s="76" t="n"/>
      <x:c r="M206" s="76" t="n"/>
      <x:c r="N206" s="1" t="n"/>
      <x:c r="O206" s="1" t="n"/>
      <x:c r="P206" s="1" t="n"/>
      <x:c r="Q206" s="1" t="n"/>
      <x:c r="R206" s="1" t="n"/>
      <x:c r="S206" s="1" t="n"/>
      <x:c r="T206" s="1" t="n"/>
    </x:row>
    <x:row r="207">
      <x:c r="A207" s="80" t="n">
        <x:f>A69</x:f>
        <x:v>0</x:v>
      </x:c>
      <x:c r="B207" s="76" t="n"/>
      <x:c r="C207" s="76" t="n"/>
      <x:c r="D207" s="76" t="n"/>
      <x:c r="E207" s="80" t="n">
        <x:f>F69</x:f>
        <x:v>0</x:v>
      </x:c>
      <x:c r="F207" s="77" t="n"/>
      <x:c r="G207" s="76" t="n">
        <x:f>M69</x:f>
        <x:v>0</x:v>
      </x:c>
      <x:c r="H207" s="76" t="n"/>
      <x:c r="I207" s="76" t="n"/>
      <x:c r="J207" s="76" t="n"/>
      <x:c r="K207" s="76" t="n"/>
      <x:c r="L207" s="76" t="n"/>
      <x:c r="M207" s="76" t="n"/>
      <x:c r="N207" s="1" t="n"/>
      <x:c r="O207" s="1" t="n"/>
      <x:c r="P207" s="1" t="n"/>
      <x:c r="Q207" s="1" t="n"/>
      <x:c r="R207" s="1" t="n"/>
      <x:c r="S207" s="1" t="n"/>
      <x:c r="T207" s="1" t="n"/>
    </x:row>
    <x:row r="208">
      <x:c r="A208" s="80" t="n">
        <x:f>A70</x:f>
        <x:v>0</x:v>
      </x:c>
      <x:c r="B208" s="76" t="n"/>
      <x:c r="C208" s="76" t="n"/>
      <x:c r="D208" s="76" t="n"/>
      <x:c r="E208" s="80" t="n">
        <x:f>F70</x:f>
        <x:v>0</x:v>
      </x:c>
      <x:c r="F208" s="77" t="n"/>
      <x:c r="G208" s="76" t="n">
        <x:f>M70</x:f>
        <x:v>0</x:v>
      </x:c>
      <x:c r="H208" s="76" t="n"/>
      <x:c r="I208" s="76" t="n"/>
      <x:c r="J208" s="76" t="n"/>
      <x:c r="K208" s="76" t="n"/>
      <x:c r="L208" s="76" t="n"/>
      <x:c r="M208" s="76" t="n"/>
      <x:c r="N208" s="1" t="n"/>
      <x:c r="O208" s="1" t="n"/>
      <x:c r="P208" s="1" t="n"/>
      <x:c r="Q208" s="1" t="n"/>
      <x:c r="R208" s="1" t="n"/>
      <x:c r="S208" s="1" t="n"/>
      <x:c r="T208" s="1" t="n"/>
    </x:row>
    <x:row r="209">
      <x:c r="A209" s="80" t="n">
        <x:f>A71</x:f>
        <x:v>0</x:v>
      </x:c>
      <x:c r="B209" s="76" t="n"/>
      <x:c r="C209" s="76" t="n"/>
      <x:c r="D209" s="76" t="n"/>
      <x:c r="E209" s="80" t="n">
        <x:f>F71</x:f>
        <x:v>0</x:v>
      </x:c>
      <x:c r="F209" s="77" t="n"/>
      <x:c r="G209" s="76" t="n">
        <x:f>M71</x:f>
        <x:v>0</x:v>
      </x:c>
      <x:c r="H209" s="76" t="n"/>
      <x:c r="I209" s="76" t="n"/>
      <x:c r="J209" s="76" t="n"/>
      <x:c r="K209" s="76" t="n"/>
      <x:c r="L209" s="76" t="n"/>
      <x:c r="M209" s="76" t="n"/>
      <x:c r="N209" s="1" t="n"/>
      <x:c r="O209" s="1" t="n"/>
      <x:c r="P209" s="1" t="n"/>
      <x:c r="Q209" s="1" t="n"/>
      <x:c r="R209" s="1" t="n"/>
      <x:c r="S209" s="1" t="n"/>
      <x:c r="T209" s="1" t="n"/>
    </x:row>
    <x:row r="210">
      <x:c r="A210" s="80" t="n">
        <x:f>A72</x:f>
        <x:v>0</x:v>
      </x:c>
      <x:c r="B210" s="76" t="n"/>
      <x:c r="C210" s="76" t="n"/>
      <x:c r="D210" s="76" t="n"/>
      <x:c r="E210" s="80" t="n">
        <x:f>F72</x:f>
        <x:v>0</x:v>
      </x:c>
      <x:c r="F210" s="77" t="n"/>
      <x:c r="G210" s="76" t="n">
        <x:f>M72</x:f>
        <x:v>0</x:v>
      </x:c>
      <x:c r="H210" s="76" t="n"/>
      <x:c r="I210" s="76" t="n"/>
      <x:c r="J210" s="76" t="n"/>
      <x:c r="K210" s="76" t="n"/>
      <x:c r="L210" s="76" t="n"/>
      <x:c r="M210" s="76" t="n"/>
      <x:c r="N210" s="1" t="n"/>
      <x:c r="O210" s="1" t="n"/>
      <x:c r="P210" s="1" t="n"/>
      <x:c r="Q210" s="1" t="n"/>
      <x:c r="R210" s="1" t="n"/>
      <x:c r="S210" s="1" t="n"/>
      <x:c r="T210" s="1" t="n"/>
    </x:row>
    <x:row r="211">
      <x:c r="A211" s="80" t="n">
        <x:f>A73</x:f>
        <x:v>0</x:v>
      </x:c>
      <x:c r="B211" s="76" t="n"/>
      <x:c r="C211" s="76" t="n"/>
      <x:c r="D211" s="76" t="n"/>
      <x:c r="E211" s="80" t="n">
        <x:f>F73</x:f>
        <x:v>0</x:v>
      </x:c>
      <x:c r="F211" s="77" t="n"/>
      <x:c r="G211" s="76" t="n">
        <x:f>M73</x:f>
        <x:v>0</x:v>
      </x:c>
      <x:c r="H211" s="76" t="n"/>
      <x:c r="I211" s="76" t="n"/>
      <x:c r="J211" s="76" t="n"/>
      <x:c r="K211" s="76" t="n"/>
      <x:c r="L211" s="76" t="n"/>
      <x:c r="M211" s="76" t="n"/>
      <x:c r="N211" s="1" t="n"/>
      <x:c r="O211" s="1" t="n"/>
      <x:c r="P211" s="1" t="n"/>
      <x:c r="Q211" s="1" t="n"/>
      <x:c r="R211" s="1" t="n"/>
      <x:c r="S211" s="1" t="n"/>
      <x:c r="T211" s="1" t="n"/>
    </x:row>
    <x:row r="212">
      <x:c r="A212" s="80" t="n">
        <x:f>A74</x:f>
        <x:v>0</x:v>
      </x:c>
      <x:c r="B212" s="76" t="n"/>
      <x:c r="C212" s="76" t="n"/>
      <x:c r="D212" s="76" t="n"/>
      <x:c r="E212" s="80" t="n">
        <x:f>F74</x:f>
        <x:v>0</x:v>
      </x:c>
      <x:c r="F212" s="77" t="n"/>
      <x:c r="G212" s="76" t="n">
        <x:f>M74</x:f>
        <x:v>0</x:v>
      </x:c>
      <x:c r="H212" s="76" t="n"/>
      <x:c r="I212" s="76" t="n"/>
      <x:c r="J212" s="76" t="n"/>
      <x:c r="K212" s="76" t="n"/>
      <x:c r="L212" s="76" t="n"/>
      <x:c r="M212" s="76" t="n"/>
      <x:c r="N212" s="1" t="n"/>
      <x:c r="O212" s="1" t="n"/>
      <x:c r="P212" s="1" t="n"/>
      <x:c r="Q212" s="1" t="n"/>
      <x:c r="R212" s="1" t="n"/>
      <x:c r="S212" s="1" t="n"/>
      <x:c r="T212" s="1" t="n"/>
    </x:row>
    <x:row r="213">
      <x:c r="A213" s="80" t="n">
        <x:f>A75</x:f>
        <x:v>0</x:v>
      </x:c>
      <x:c r="B213" s="76" t="n"/>
      <x:c r="C213" s="76" t="n"/>
      <x:c r="D213" s="76" t="n"/>
      <x:c r="E213" s="80" t="n">
        <x:f>F75</x:f>
        <x:v>0</x:v>
      </x:c>
      <x:c r="F213" s="77" t="n"/>
      <x:c r="G213" s="76" t="n">
        <x:f>M75</x:f>
        <x:v>0</x:v>
      </x:c>
      <x:c r="H213" s="76" t="n"/>
      <x:c r="I213" s="76" t="n"/>
      <x:c r="J213" s="76" t="n"/>
      <x:c r="K213" s="76" t="n"/>
      <x:c r="L213" s="76" t="n"/>
      <x:c r="M213" s="76" t="n"/>
      <x:c r="N213" s="1" t="n"/>
      <x:c r="O213" s="1" t="n"/>
      <x:c r="P213" s="1" t="n"/>
      <x:c r="Q213" s="1" t="n"/>
      <x:c r="R213" s="1" t="n"/>
      <x:c r="S213" s="1" t="n"/>
      <x:c r="T213" s="1" t="n"/>
    </x:row>
    <x:row r="214">
      <x:c r="A214" s="80" t="n">
        <x:f>A76</x:f>
        <x:v>0</x:v>
      </x:c>
      <x:c r="B214" s="76" t="n"/>
      <x:c r="C214" s="76" t="n"/>
      <x:c r="D214" s="76" t="n"/>
      <x:c r="E214" s="80" t="n">
        <x:f>F76</x:f>
        <x:v>0</x:v>
      </x:c>
      <x:c r="F214" s="77" t="n"/>
      <x:c r="G214" s="76" t="n">
        <x:f>M76</x:f>
        <x:v>0</x:v>
      </x:c>
      <x:c r="H214" s="76" t="n"/>
      <x:c r="I214" s="76" t="n"/>
      <x:c r="J214" s="76" t="n"/>
      <x:c r="K214" s="76" t="n"/>
      <x:c r="L214" s="76" t="n"/>
      <x:c r="M214" s="76" t="n"/>
      <x:c r="N214" s="1" t="n"/>
      <x:c r="O214" s="1" t="n"/>
      <x:c r="P214" s="1" t="n"/>
      <x:c r="Q214" s="1" t="n"/>
      <x:c r="R214" s="1" t="n"/>
      <x:c r="S214" s="1" t="n"/>
      <x:c r="T214" s="1" t="n"/>
    </x:row>
    <x:row r="215">
      <x:c r="A215" s="80" t="n">
        <x:f>A77</x:f>
        <x:v>0</x:v>
      </x:c>
      <x:c r="B215" s="76" t="n"/>
      <x:c r="C215" s="76" t="n"/>
      <x:c r="D215" s="76" t="n"/>
      <x:c r="E215" s="80" t="n">
        <x:f>F77</x:f>
        <x:v>0</x:v>
      </x:c>
      <x:c r="F215" s="77" t="n"/>
      <x:c r="G215" s="76" t="n">
        <x:f>M77</x:f>
        <x:v>0</x:v>
      </x:c>
      <x:c r="H215" s="76" t="n"/>
      <x:c r="I215" s="76" t="n"/>
      <x:c r="J215" s="76" t="n"/>
      <x:c r="K215" s="76" t="n"/>
      <x:c r="L215" s="76" t="n"/>
      <x:c r="M215" s="76" t="n"/>
      <x:c r="N215" s="1" t="n"/>
      <x:c r="O215" s="1" t="n"/>
      <x:c r="P215" s="1" t="n"/>
      <x:c r="Q215" s="1" t="n"/>
      <x:c r="R215" s="1" t="n"/>
      <x:c r="S215" s="1" t="n"/>
      <x:c r="T215" s="1" t="n"/>
    </x:row>
    <x:row r="216">
      <x:c r="A216" s="80" t="n">
        <x:f>A78</x:f>
        <x:v>0</x:v>
      </x:c>
      <x:c r="B216" s="76" t="n"/>
      <x:c r="C216" s="76" t="n"/>
      <x:c r="D216" s="76" t="n"/>
      <x:c r="E216" s="80" t="n">
        <x:f>F78</x:f>
        <x:v>0</x:v>
      </x:c>
      <x:c r="F216" s="77" t="n"/>
      <x:c r="G216" s="76" t="n">
        <x:f>M78</x:f>
        <x:v>0</x:v>
      </x:c>
      <x:c r="H216" s="76" t="n"/>
      <x:c r="I216" s="76" t="n"/>
      <x:c r="J216" s="76" t="n"/>
      <x:c r="K216" s="76" t="n"/>
      <x:c r="L216" s="76" t="n"/>
      <x:c r="M216" s="76" t="n"/>
      <x:c r="N216" s="1" t="n"/>
      <x:c r="O216" s="1" t="n"/>
      <x:c r="P216" s="1" t="n"/>
      <x:c r="Q216" s="1" t="n"/>
      <x:c r="R216" s="1" t="n"/>
      <x:c r="S216" s="1" t="n"/>
      <x:c r="T216" s="1" t="n"/>
    </x:row>
    <x:row r="217">
      <x:c r="A217" s="80" t="n">
        <x:f>A79</x:f>
        <x:v>0</x:v>
      </x:c>
      <x:c r="B217" s="76" t="n"/>
      <x:c r="C217" s="76" t="n"/>
      <x:c r="D217" s="76" t="n"/>
      <x:c r="E217" s="80" t="n">
        <x:f>F79</x:f>
        <x:v>0</x:v>
      </x:c>
      <x:c r="F217" s="77" t="n"/>
      <x:c r="G217" s="76" t="n">
        <x:f>M79</x:f>
        <x:v>0</x:v>
      </x:c>
      <x:c r="H217" s="76" t="n"/>
      <x:c r="I217" s="76" t="n"/>
      <x:c r="J217" s="76" t="n"/>
      <x:c r="K217" s="76" t="n"/>
      <x:c r="L217" s="76" t="n"/>
      <x:c r="M217" s="76" t="n"/>
      <x:c r="N217" s="1" t="n"/>
      <x:c r="O217" s="1" t="n"/>
      <x:c r="P217" s="1" t="n"/>
      <x:c r="Q217" s="1" t="n"/>
      <x:c r="R217" s="1" t="n"/>
      <x:c r="S217" s="1" t="n"/>
      <x:c r="T217" s="1" t="n"/>
    </x:row>
    <x:row r="218">
      <x:c r="A218" s="80" t="n">
        <x:f>A80</x:f>
        <x:v>0</x:v>
      </x:c>
      <x:c r="B218" s="76" t="n"/>
      <x:c r="C218" s="76" t="n"/>
      <x:c r="D218" s="76" t="n"/>
      <x:c r="E218" s="80" t="n">
        <x:f>F80</x:f>
        <x:v>0</x:v>
      </x:c>
      <x:c r="F218" s="77" t="n"/>
      <x:c r="G218" s="76" t="n">
        <x:f>M80</x:f>
        <x:v>0</x:v>
      </x:c>
      <x:c r="H218" s="76" t="n"/>
      <x:c r="I218" s="76" t="n"/>
      <x:c r="J218" s="76" t="n"/>
      <x:c r="K218" s="76" t="n"/>
      <x:c r="L218" s="76" t="n"/>
      <x:c r="M218" s="76" t="n"/>
      <x:c r="N218" s="1" t="n"/>
      <x:c r="O218" s="1" t="n"/>
      <x:c r="P218" s="1" t="n"/>
      <x:c r="Q218" s="1" t="n"/>
      <x:c r="R218" s="1" t="n"/>
      <x:c r="S218" s="1" t="n"/>
      <x:c r="T218" s="1" t="n"/>
    </x:row>
    <x:row r="219">
      <x:c r="A219" s="80" t="n">
        <x:f>A81</x:f>
        <x:v>0</x:v>
      </x:c>
      <x:c r="B219" s="76" t="n"/>
      <x:c r="C219" s="76" t="n"/>
      <x:c r="D219" s="76" t="n"/>
      <x:c r="E219" s="80" t="n">
        <x:f>F81</x:f>
        <x:v>0</x:v>
      </x:c>
      <x:c r="F219" s="77" t="n"/>
      <x:c r="G219" s="76" t="n">
        <x:f>M81</x:f>
        <x:v>0</x:v>
      </x:c>
      <x:c r="H219" s="76" t="n"/>
      <x:c r="I219" s="76" t="n"/>
      <x:c r="J219" s="76" t="n"/>
      <x:c r="K219" s="76" t="n"/>
      <x:c r="L219" s="76" t="n"/>
      <x:c r="M219" s="76" t="n"/>
      <x:c r="N219" s="1" t="n"/>
      <x:c r="O219" s="1" t="n"/>
      <x:c r="P219" s="1" t="n"/>
      <x:c r="Q219" s="1" t="n"/>
      <x:c r="R219" s="1" t="n"/>
      <x:c r="S219" s="1" t="n"/>
      <x:c r="T219" s="1" t="n"/>
    </x:row>
    <x:row r="220">
      <x:c r="A220" s="80" t="n">
        <x:f>A82</x:f>
        <x:v>0</x:v>
      </x:c>
      <x:c r="B220" s="76" t="n"/>
      <x:c r="C220" s="76" t="n"/>
      <x:c r="D220" s="76" t="n"/>
      <x:c r="E220" s="80" t="n">
        <x:f>F82</x:f>
        <x:v>0</x:v>
      </x:c>
      <x:c r="F220" s="77" t="n"/>
      <x:c r="G220" s="76" t="n">
        <x:f>M82</x:f>
        <x:v>0</x:v>
      </x:c>
      <x:c r="H220" s="76" t="n"/>
      <x:c r="I220" s="76" t="n"/>
      <x:c r="J220" s="76" t="n"/>
      <x:c r="K220" s="76" t="n"/>
      <x:c r="L220" s="76" t="n"/>
      <x:c r="M220" s="76" t="n"/>
      <x:c r="N220" s="1" t="n"/>
      <x:c r="O220" s="1" t="n"/>
      <x:c r="P220" s="1" t="n"/>
      <x:c r="Q220" s="1" t="n"/>
      <x:c r="R220" s="1" t="n"/>
      <x:c r="S220" s="1" t="n"/>
      <x:c r="T220" s="1" t="n"/>
    </x:row>
    <x:row r="221">
      <x:c r="A221" s="80" t="n">
        <x:f>A83</x:f>
        <x:v>0</x:v>
      </x:c>
      <x:c r="B221" s="76" t="n"/>
      <x:c r="C221" s="76" t="n"/>
      <x:c r="D221" s="76" t="n"/>
      <x:c r="E221" s="80" t="n">
        <x:f>F83</x:f>
        <x:v>0</x:v>
      </x:c>
      <x:c r="F221" s="77" t="n"/>
      <x:c r="G221" s="76" t="n">
        <x:f>M83</x:f>
        <x:v>0</x:v>
      </x:c>
      <x:c r="H221" s="76" t="n"/>
      <x:c r="I221" s="76" t="n"/>
      <x:c r="J221" s="76" t="n"/>
      <x:c r="K221" s="76" t="n"/>
      <x:c r="L221" s="76" t="n"/>
      <x:c r="M221" s="76" t="n"/>
      <x:c r="N221" s="1" t="n"/>
      <x:c r="O221" s="1" t="n"/>
      <x:c r="P221" s="1" t="n"/>
      <x:c r="Q221" s="1" t="n"/>
      <x:c r="R221" s="1" t="n"/>
      <x:c r="S221" s="1" t="n"/>
      <x:c r="T221" s="1" t="n"/>
    </x:row>
    <x:row r="222">
      <x:c r="A222" s="80" t="n">
        <x:f>A84</x:f>
        <x:v>0</x:v>
      </x:c>
      <x:c r="B222" s="76" t="n"/>
      <x:c r="C222" s="76" t="n"/>
      <x:c r="D222" s="76" t="n"/>
      <x:c r="E222" s="80" t="n">
        <x:f>F84</x:f>
        <x:v>0</x:v>
      </x:c>
      <x:c r="F222" s="77" t="n"/>
      <x:c r="G222" s="76" t="n">
        <x:f>M84</x:f>
        <x:v>0</x:v>
      </x:c>
      <x:c r="H222" s="76" t="n"/>
      <x:c r="I222" s="76" t="n"/>
      <x:c r="J222" s="76" t="n"/>
      <x:c r="K222" s="76" t="n"/>
      <x:c r="L222" s="76" t="n"/>
      <x:c r="M222" s="76" t="n"/>
      <x:c r="N222" s="1" t="n"/>
      <x:c r="O222" s="1" t="n"/>
      <x:c r="P222" s="1" t="n"/>
      <x:c r="Q222" s="1" t="n"/>
      <x:c r="R222" s="1" t="n"/>
      <x:c r="S222" s="1" t="n"/>
      <x:c r="T222" s="1" t="n"/>
    </x:row>
    <x:row r="223">
      <x:c r="A223" s="80" t="n">
        <x:f>A85</x:f>
        <x:v>0</x:v>
      </x:c>
      <x:c r="B223" s="76" t="n"/>
      <x:c r="C223" s="76" t="n"/>
      <x:c r="D223" s="76" t="n"/>
      <x:c r="E223" s="80" t="n">
        <x:f>F85</x:f>
        <x:v>0</x:v>
      </x:c>
      <x:c r="F223" s="77" t="n"/>
      <x:c r="G223" s="76" t="n">
        <x:f>M85</x:f>
        <x:v>0</x:v>
      </x:c>
      <x:c r="H223" s="76" t="n"/>
      <x:c r="I223" s="76" t="n"/>
      <x:c r="J223" s="76" t="n"/>
      <x:c r="K223" s="76" t="n"/>
      <x:c r="L223" s="76" t="n"/>
      <x:c r="M223" s="76" t="n"/>
      <x:c r="N223" s="1" t="n"/>
      <x:c r="O223" s="1" t="n"/>
      <x:c r="P223" s="1" t="n"/>
      <x:c r="Q223" s="1" t="n"/>
      <x:c r="R223" s="1" t="n"/>
      <x:c r="S223" s="1" t="n"/>
      <x:c r="T223" s="1" t="n"/>
    </x:row>
    <x:row r="224">
      <x:c r="A224" s="80" t="n">
        <x:f>A86</x:f>
        <x:v>0</x:v>
      </x:c>
      <x:c r="B224" s="76" t="n"/>
      <x:c r="C224" s="76" t="n"/>
      <x:c r="D224" s="76" t="n"/>
      <x:c r="E224" s="80" t="n">
        <x:f>F86</x:f>
        <x:v>0</x:v>
      </x:c>
      <x:c r="F224" s="77" t="n"/>
      <x:c r="G224" s="76" t="n">
        <x:f>M86</x:f>
        <x:v>0</x:v>
      </x:c>
      <x:c r="H224" s="76" t="n"/>
      <x:c r="I224" s="76" t="n"/>
      <x:c r="J224" s="76" t="n"/>
      <x:c r="K224" s="76" t="n"/>
      <x:c r="L224" s="76" t="n"/>
      <x:c r="M224" s="76" t="n"/>
      <x:c r="N224" s="1" t="n"/>
      <x:c r="O224" s="1" t="n"/>
      <x:c r="P224" s="1" t="n"/>
      <x:c r="Q224" s="1" t="n"/>
      <x:c r="R224" s="1" t="n"/>
      <x:c r="S224" s="1" t="n"/>
      <x:c r="T224" s="1" t="n"/>
    </x:row>
    <x:row r="225">
      <x:c r="A225" s="80" t="n">
        <x:f>A87</x:f>
        <x:v>0</x:v>
      </x:c>
      <x:c r="B225" s="76" t="n"/>
      <x:c r="C225" s="76" t="n"/>
      <x:c r="D225" s="76" t="n"/>
      <x:c r="E225" s="80" t="n">
        <x:f>F87</x:f>
        <x:v>0</x:v>
      </x:c>
      <x:c r="F225" s="77" t="n"/>
      <x:c r="G225" s="76" t="n">
        <x:f>M87</x:f>
        <x:v>0</x:v>
      </x:c>
      <x:c r="H225" s="76" t="n"/>
      <x:c r="I225" s="76" t="n"/>
      <x:c r="J225" s="76" t="n"/>
      <x:c r="K225" s="76" t="n"/>
      <x:c r="L225" s="76" t="n"/>
      <x:c r="M225" s="76" t="n"/>
      <x:c r="N225" s="1" t="n"/>
      <x:c r="O225" s="1" t="n"/>
      <x:c r="P225" s="1" t="n"/>
      <x:c r="Q225" s="1" t="n"/>
      <x:c r="R225" s="1" t="n"/>
      <x:c r="S225" s="1" t="n"/>
      <x:c r="T225" s="1" t="n"/>
    </x:row>
    <x:row r="226">
      <x:c r="A226" s="80" t="n">
        <x:f>A88</x:f>
        <x:v>0</x:v>
      </x:c>
      <x:c r="B226" s="76" t="n"/>
      <x:c r="C226" s="76" t="n"/>
      <x:c r="D226" s="76" t="n"/>
      <x:c r="E226" s="80" t="n">
        <x:f>F88</x:f>
        <x:v>0</x:v>
      </x:c>
      <x:c r="F226" s="77" t="n"/>
      <x:c r="G226" s="76" t="n">
        <x:f>M88</x:f>
        <x:v>0</x:v>
      </x:c>
      <x:c r="H226" s="76" t="n"/>
      <x:c r="I226" s="76" t="n"/>
      <x:c r="J226" s="76" t="n"/>
      <x:c r="K226" s="76" t="n"/>
      <x:c r="L226" s="76" t="n"/>
      <x:c r="M226" s="76" t="n"/>
      <x:c r="N226" s="1" t="n"/>
      <x:c r="O226" s="1" t="n"/>
      <x:c r="P226" s="1" t="n"/>
      <x:c r="Q226" s="1" t="n"/>
      <x:c r="R226" s="1" t="n"/>
      <x:c r="S226" s="1" t="n"/>
      <x:c r="T226" s="1" t="n"/>
    </x:row>
    <x:row r="227">
      <x:c r="A227" s="80" t="n">
        <x:f>A89</x:f>
        <x:v>0</x:v>
      </x:c>
      <x:c r="B227" s="76" t="n"/>
      <x:c r="C227" s="76" t="n"/>
      <x:c r="D227" s="76" t="n"/>
      <x:c r="E227" s="80" t="n">
        <x:f>F89</x:f>
        <x:v>0</x:v>
      </x:c>
      <x:c r="F227" s="77" t="n"/>
      <x:c r="G227" s="76" t="n">
        <x:f>M89</x:f>
        <x:v>0</x:v>
      </x:c>
      <x:c r="H227" s="76" t="n"/>
      <x:c r="I227" s="76" t="n"/>
      <x:c r="J227" s="76" t="n"/>
      <x:c r="K227" s="76" t="n"/>
      <x:c r="L227" s="76" t="n"/>
      <x:c r="M227" s="76" t="n"/>
      <x:c r="N227" s="1" t="n"/>
      <x:c r="O227" s="1" t="n"/>
      <x:c r="P227" s="1" t="n"/>
      <x:c r="Q227" s="1" t="n"/>
      <x:c r="R227" s="1" t="n"/>
      <x:c r="S227" s="1" t="n"/>
      <x:c r="T227" s="1" t="n"/>
    </x:row>
    <x:row r="228">
      <x:c r="A228" s="80" t="n">
        <x:f>A90</x:f>
        <x:v>0</x:v>
      </x:c>
      <x:c r="B228" s="76" t="n"/>
      <x:c r="C228" s="76" t="n"/>
      <x:c r="D228" s="76" t="n"/>
      <x:c r="E228" s="80" t="n">
        <x:f>F90</x:f>
        <x:v>0</x:v>
      </x:c>
      <x:c r="F228" s="77" t="n"/>
      <x:c r="G228" s="76" t="n">
        <x:f>M90</x:f>
        <x:v>0</x:v>
      </x:c>
      <x:c r="H228" s="76" t="n"/>
      <x:c r="I228" s="76" t="n"/>
      <x:c r="J228" s="76" t="n"/>
      <x:c r="K228" s="76" t="n"/>
      <x:c r="L228" s="76" t="n"/>
      <x:c r="M228" s="76" t="n"/>
      <x:c r="N228" s="1" t="n"/>
      <x:c r="O228" s="1" t="n"/>
      <x:c r="P228" s="1" t="n"/>
      <x:c r="Q228" s="1" t="n"/>
      <x:c r="R228" s="1" t="n"/>
      <x:c r="S228" s="1" t="n"/>
      <x:c r="T228" s="1" t="n"/>
    </x:row>
    <x:row r="229">
      <x:c r="A229" s="80" t="n">
        <x:f>A91</x:f>
        <x:v>0</x:v>
      </x:c>
      <x:c r="B229" s="76" t="n"/>
      <x:c r="C229" s="76" t="n"/>
      <x:c r="D229" s="76" t="n"/>
      <x:c r="E229" s="80" t="n">
        <x:f>F91</x:f>
        <x:v>0</x:v>
      </x:c>
      <x:c r="F229" s="77" t="n"/>
      <x:c r="G229" s="76" t="n">
        <x:f>M91</x:f>
        <x:v>0</x:v>
      </x:c>
      <x:c r="H229" s="76" t="n"/>
      <x:c r="I229" s="76" t="n"/>
      <x:c r="J229" s="76" t="n"/>
      <x:c r="K229" s="76" t="n"/>
      <x:c r="L229" s="76" t="n"/>
      <x:c r="M229" s="76" t="n"/>
      <x:c r="N229" s="1" t="n"/>
      <x:c r="O229" s="1" t="n"/>
      <x:c r="P229" s="1" t="n"/>
      <x:c r="Q229" s="1" t="n"/>
      <x:c r="R229" s="1" t="n"/>
      <x:c r="S229" s="1" t="n"/>
      <x:c r="T229" s="1" t="n"/>
    </x:row>
    <x:row r="230">
      <x:c r="A230" s="80" t="n">
        <x:f>A92</x:f>
        <x:v>0</x:v>
      </x:c>
      <x:c r="B230" s="76" t="n"/>
      <x:c r="C230" s="76" t="n"/>
      <x:c r="D230" s="76" t="n"/>
      <x:c r="E230" s="80" t="n">
        <x:f>F92</x:f>
        <x:v>0</x:v>
      </x:c>
      <x:c r="F230" s="77" t="n"/>
      <x:c r="G230" s="76" t="n">
        <x:f>M92</x:f>
        <x:v>0</x:v>
      </x:c>
      <x:c r="H230" s="76" t="n"/>
      <x:c r="I230" s="76" t="n"/>
      <x:c r="J230" s="76" t="n"/>
      <x:c r="K230" s="76" t="n"/>
      <x:c r="L230" s="76" t="n"/>
      <x:c r="M230" s="76" t="n"/>
      <x:c r="N230" s="1" t="n"/>
      <x:c r="O230" s="1" t="n"/>
      <x:c r="P230" s="1" t="n"/>
      <x:c r="Q230" s="1" t="n"/>
      <x:c r="R230" s="1" t="n"/>
      <x:c r="S230" s="1" t="n"/>
      <x:c r="T230" s="1" t="n"/>
    </x:row>
    <x:row r="231">
      <x:c r="A231" s="80" t="n">
        <x:f>A93</x:f>
        <x:v>0</x:v>
      </x:c>
      <x:c r="B231" s="76" t="n"/>
      <x:c r="C231" s="76" t="n"/>
      <x:c r="D231" s="76" t="n"/>
      <x:c r="E231" s="80" t="n">
        <x:f>F93</x:f>
        <x:v>0</x:v>
      </x:c>
      <x:c r="F231" s="77" t="n"/>
      <x:c r="G231" s="76" t="n">
        <x:f>M93</x:f>
        <x:v>0</x:v>
      </x:c>
      <x:c r="H231" s="76" t="n"/>
      <x:c r="I231" s="76" t="n"/>
      <x:c r="J231" s="76" t="n"/>
      <x:c r="K231" s="76" t="n"/>
      <x:c r="L231" s="76" t="n"/>
      <x:c r="M231" s="76" t="n"/>
      <x:c r="N231" s="1" t="n"/>
      <x:c r="O231" s="1" t="n"/>
      <x:c r="P231" s="1" t="n"/>
      <x:c r="Q231" s="1" t="n"/>
      <x:c r="R231" s="1" t="n"/>
      <x:c r="S231" s="1" t="n"/>
      <x:c r="T231" s="1" t="n"/>
    </x:row>
    <x:row r="232">
      <x:c r="A232" s="80" t="n">
        <x:f>A94</x:f>
        <x:v>0</x:v>
      </x:c>
      <x:c r="B232" s="76" t="n"/>
      <x:c r="C232" s="76" t="n"/>
      <x:c r="D232" s="76" t="n"/>
      <x:c r="E232" s="80" t="n">
        <x:f>F94</x:f>
        <x:v>0</x:v>
      </x:c>
      <x:c r="F232" s="77" t="n"/>
      <x:c r="G232" s="76" t="n">
        <x:f>M94</x:f>
        <x:v>0</x:v>
      </x:c>
      <x:c r="H232" s="76" t="n"/>
      <x:c r="I232" s="76" t="n"/>
      <x:c r="J232" s="76" t="n"/>
      <x:c r="K232" s="76" t="n"/>
      <x:c r="L232" s="76" t="n"/>
      <x:c r="M232" s="76" t="n"/>
      <x:c r="N232" s="1" t="n"/>
      <x:c r="O232" s="1" t="n"/>
      <x:c r="P232" s="1" t="n"/>
      <x:c r="Q232" s="1" t="n"/>
      <x:c r="R232" s="1" t="n"/>
      <x:c r="S232" s="1" t="n"/>
      <x:c r="T232" s="1" t="n"/>
    </x:row>
    <x:row r="233">
      <x:c r="A233" s="80" t="n">
        <x:f>A95</x:f>
        <x:v>0</x:v>
      </x:c>
      <x:c r="B233" s="76" t="n"/>
      <x:c r="C233" s="76" t="n"/>
      <x:c r="D233" s="76" t="n"/>
      <x:c r="E233" s="80" t="n">
        <x:f>F95</x:f>
        <x:v>0</x:v>
      </x:c>
      <x:c r="F233" s="77" t="n"/>
      <x:c r="G233" s="76" t="n">
        <x:f>M95</x:f>
        <x:v>0</x:v>
      </x:c>
      <x:c r="H233" s="76" t="n"/>
      <x:c r="I233" s="76" t="n"/>
      <x:c r="J233" s="76" t="n"/>
      <x:c r="K233" s="76" t="n"/>
      <x:c r="L233" s="76" t="n"/>
      <x:c r="M233" s="76" t="n"/>
      <x:c r="N233" s="1" t="n"/>
      <x:c r="O233" s="1" t="n"/>
      <x:c r="P233" s="1" t="n"/>
      <x:c r="Q233" s="1" t="n"/>
      <x:c r="R233" s="1" t="n"/>
      <x:c r="S233" s="1" t="n"/>
      <x:c r="T233" s="1" t="n"/>
    </x:row>
    <x:row r="234">
      <x:c r="A234" s="80" t="n">
        <x:f>A96</x:f>
        <x:v>0</x:v>
      </x:c>
      <x:c r="B234" s="76" t="n"/>
      <x:c r="C234" s="76" t="n"/>
      <x:c r="D234" s="76" t="n"/>
      <x:c r="E234" s="80" t="n">
        <x:f>F96</x:f>
        <x:v>0</x:v>
      </x:c>
      <x:c r="F234" s="77" t="n"/>
      <x:c r="G234" s="76" t="n">
        <x:f>M96</x:f>
        <x:v>0</x:v>
      </x:c>
      <x:c r="H234" s="76" t="n"/>
      <x:c r="I234" s="76" t="n"/>
      <x:c r="J234" s="76" t="n"/>
      <x:c r="K234" s="76" t="n"/>
      <x:c r="L234" s="76" t="n"/>
      <x:c r="M234" s="76" t="n"/>
      <x:c r="N234" s="1" t="n"/>
      <x:c r="O234" s="1" t="n"/>
      <x:c r="P234" s="1" t="n"/>
      <x:c r="Q234" s="1" t="n"/>
      <x:c r="R234" s="1" t="n"/>
      <x:c r="S234" s="1" t="n"/>
      <x:c r="T234" s="1" t="n"/>
    </x:row>
    <x:row r="235">
      <x:c r="A235" s="80" t="n">
        <x:f>A97</x:f>
        <x:v>0</x:v>
      </x:c>
      <x:c r="B235" s="76" t="n"/>
      <x:c r="C235" s="76" t="n"/>
      <x:c r="D235" s="76" t="n"/>
      <x:c r="E235" s="80" t="n">
        <x:f>F97</x:f>
        <x:v>0</x:v>
      </x:c>
      <x:c r="F235" s="77" t="n"/>
      <x:c r="G235" s="76" t="n">
        <x:f>M97</x:f>
        <x:v>0</x:v>
      </x:c>
      <x:c r="H235" s="76" t="n"/>
      <x:c r="I235" s="76" t="n"/>
      <x:c r="J235" s="76" t="n"/>
      <x:c r="K235" s="76" t="n"/>
      <x:c r="L235" s="76" t="n"/>
      <x:c r="M235" s="76" t="n"/>
      <x:c r="N235" s="1" t="n"/>
      <x:c r="O235" s="1" t="n"/>
      <x:c r="P235" s="1" t="n"/>
      <x:c r="Q235" s="1" t="n"/>
      <x:c r="R235" s="1" t="n"/>
      <x:c r="S235" s="1" t="n"/>
      <x:c r="T235" s="1" t="n"/>
    </x:row>
    <x:row r="236">
      <x:c r="A236" s="80" t="n">
        <x:f>A98</x:f>
        <x:v>0</x:v>
      </x:c>
      <x:c r="B236" s="76" t="n"/>
      <x:c r="C236" s="76" t="n"/>
      <x:c r="D236" s="76" t="n"/>
      <x:c r="E236" s="80" t="n">
        <x:f>F98</x:f>
        <x:v>0</x:v>
      </x:c>
      <x:c r="F236" s="77" t="n"/>
      <x:c r="G236" s="76" t="n">
        <x:f>M98</x:f>
        <x:v>0</x:v>
      </x:c>
      <x:c r="H236" s="76" t="n"/>
      <x:c r="I236" s="76" t="n"/>
      <x:c r="J236" s="76" t="n"/>
      <x:c r="K236" s="76" t="n"/>
      <x:c r="L236" s="76" t="n"/>
      <x:c r="M236" s="76" t="n"/>
      <x:c r="N236" s="1" t="n"/>
      <x:c r="O236" s="1" t="n"/>
      <x:c r="P236" s="1" t="n"/>
      <x:c r="Q236" s="1" t="n"/>
      <x:c r="R236" s="1" t="n"/>
      <x:c r="S236" s="1" t="n"/>
      <x:c r="T236" s="1" t="n"/>
    </x:row>
    <x:row r="237">
      <x:c r="A237" s="80" t="n">
        <x:f>A99</x:f>
        <x:v>0</x:v>
      </x:c>
      <x:c r="B237" s="76" t="n"/>
      <x:c r="C237" s="76" t="n"/>
      <x:c r="D237" s="76" t="n"/>
      <x:c r="E237" s="80" t="n">
        <x:f>F99</x:f>
        <x:v>0</x:v>
      </x:c>
      <x:c r="F237" s="77" t="n"/>
      <x:c r="G237" s="76" t="n">
        <x:f>M99</x:f>
        <x:v>0</x:v>
      </x:c>
      <x:c r="H237" s="76" t="n"/>
      <x:c r="I237" s="76" t="n"/>
      <x:c r="J237" s="76" t="n"/>
      <x:c r="K237" s="76" t="n"/>
      <x:c r="L237" s="76" t="n"/>
      <x:c r="M237" s="76" t="n"/>
      <x:c r="N237" s="1" t="n"/>
      <x:c r="O237" s="1" t="n"/>
      <x:c r="P237" s="1" t="n"/>
      <x:c r="Q237" s="1" t="n"/>
      <x:c r="R237" s="1" t="n"/>
      <x:c r="S237" s="1" t="n"/>
      <x:c r="T237" s="1" t="n"/>
    </x:row>
    <x:row r="238">
      <x:c r="A238" s="80" t="n">
        <x:f>A100</x:f>
        <x:v>0</x:v>
      </x:c>
      <x:c r="B238" s="76" t="n"/>
      <x:c r="C238" s="76" t="n"/>
      <x:c r="D238" s="76" t="n"/>
      <x:c r="E238" s="80" t="n">
        <x:f>F100</x:f>
        <x:v>0</x:v>
      </x:c>
      <x:c r="F238" s="77" t="n"/>
      <x:c r="G238" s="76" t="n">
        <x:f>M100</x:f>
        <x:v>0</x:v>
      </x:c>
      <x:c r="H238" s="76" t="n"/>
      <x:c r="I238" s="76" t="n"/>
      <x:c r="J238" s="76" t="n"/>
      <x:c r="K238" s="76" t="n"/>
      <x:c r="L238" s="76" t="n"/>
      <x:c r="M238" s="76" t="n"/>
      <x:c r="N238" s="1" t="n"/>
      <x:c r="O238" s="1" t="n"/>
      <x:c r="P238" s="1" t="n"/>
      <x:c r="Q238" s="1" t="n"/>
      <x:c r="R238" s="1" t="n"/>
      <x:c r="S238" s="1" t="n"/>
      <x:c r="T238" s="1" t="n"/>
    </x:row>
    <x:row r="239">
      <x:c r="A239" s="80" t="n">
        <x:f>A101</x:f>
        <x:v>0</x:v>
      </x:c>
      <x:c r="B239" s="76" t="n"/>
      <x:c r="C239" s="76" t="n"/>
      <x:c r="D239" s="76" t="n"/>
      <x:c r="E239" s="80" t="n">
        <x:f>F101</x:f>
        <x:v>0</x:v>
      </x:c>
      <x:c r="F239" s="77" t="n"/>
      <x:c r="G239" s="76" t="n">
        <x:f>M101</x:f>
        <x:v>0</x:v>
      </x:c>
      <x:c r="H239" s="76" t="n"/>
      <x:c r="I239" s="76" t="n"/>
      <x:c r="J239" s="76" t="n"/>
      <x:c r="K239" s="76" t="n"/>
      <x:c r="L239" s="76" t="n"/>
      <x:c r="M239" s="76" t="n"/>
      <x:c r="N239" s="1" t="n"/>
      <x:c r="O239" s="1" t="n"/>
      <x:c r="P239" s="1" t="n"/>
      <x:c r="Q239" s="1" t="n"/>
      <x:c r="R239" s="1" t="n"/>
      <x:c r="S239" s="1" t="n"/>
      <x:c r="T239" s="1" t="n"/>
    </x:row>
    <x:row r="240">
      <x:c r="A240" s="80" t="n">
        <x:f>A102</x:f>
        <x:v>0</x:v>
      </x:c>
      <x:c r="B240" s="76" t="n"/>
      <x:c r="C240" s="76" t="n"/>
      <x:c r="D240" s="76" t="n"/>
      <x:c r="E240" s="80" t="n">
        <x:f>F102</x:f>
        <x:v>0</x:v>
      </x:c>
      <x:c r="F240" s="77" t="n"/>
      <x:c r="G240" s="76" t="n">
        <x:f>M102</x:f>
        <x:v>0</x:v>
      </x:c>
      <x:c r="H240" s="76" t="n"/>
      <x:c r="I240" s="76" t="n"/>
      <x:c r="J240" s="76" t="n"/>
      <x:c r="K240" s="76" t="n"/>
      <x:c r="L240" s="76" t="n"/>
      <x:c r="M240" s="76" t="n"/>
      <x:c r="N240" s="1" t="n"/>
      <x:c r="O240" s="1" t="n"/>
      <x:c r="P240" s="1" t="n"/>
      <x:c r="Q240" s="1" t="n"/>
      <x:c r="R240" s="1" t="n"/>
      <x:c r="S240" s="1" t="n"/>
      <x:c r="T240" s="1" t="n"/>
    </x:row>
    <x:row r="241">
      <x:c r="A241" s="80" t="n">
        <x:f>A103</x:f>
        <x:v>0</x:v>
      </x:c>
      <x:c r="B241" s="76" t="n"/>
      <x:c r="C241" s="76" t="n"/>
      <x:c r="D241" s="76" t="n"/>
      <x:c r="E241" s="80" t="n">
        <x:f>F103</x:f>
        <x:v>0</x:v>
      </x:c>
      <x:c r="F241" s="77" t="n"/>
      <x:c r="G241" s="76" t="n">
        <x:f>M103</x:f>
        <x:v>0</x:v>
      </x:c>
      <x:c r="H241" s="76" t="n"/>
      <x:c r="I241" s="76" t="n"/>
      <x:c r="J241" s="76" t="n"/>
      <x:c r="K241" s="76" t="n"/>
      <x:c r="L241" s="76" t="n"/>
      <x:c r="M241" s="76" t="n"/>
      <x:c r="N241" s="1" t="n"/>
      <x:c r="O241" s="1" t="n"/>
      <x:c r="P241" s="1" t="n"/>
      <x:c r="Q241" s="1" t="n"/>
      <x:c r="R241" s="1" t="n"/>
      <x:c r="S241" s="1" t="n"/>
      <x:c r="T241" s="1" t="n"/>
    </x:row>
    <x:row r="242">
      <x:c r="A242" s="80" t="n">
        <x:f>A104</x:f>
        <x:v>0</x:v>
      </x:c>
      <x:c r="B242" s="76" t="n"/>
      <x:c r="C242" s="76" t="n"/>
      <x:c r="D242" s="76" t="n"/>
      <x:c r="E242" s="80" t="n">
        <x:f>F104</x:f>
        <x:v>0</x:v>
      </x:c>
      <x:c r="F242" s="77" t="n"/>
      <x:c r="G242" s="76" t="n">
        <x:f>M104</x:f>
        <x:v>0</x:v>
      </x:c>
      <x:c r="H242" s="76" t="n"/>
      <x:c r="I242" s="76" t="n"/>
      <x:c r="J242" s="76" t="n"/>
      <x:c r="K242" s="76" t="n"/>
      <x:c r="L242" s="76" t="n"/>
      <x:c r="M242" s="76" t="n"/>
      <x:c r="N242" s="1" t="n"/>
      <x:c r="O242" s="1" t="n"/>
      <x:c r="P242" s="1" t="n"/>
      <x:c r="Q242" s="1" t="n"/>
      <x:c r="R242" s="1" t="n"/>
      <x:c r="S242" s="1" t="n"/>
      <x:c r="T242" s="1" t="n"/>
    </x:row>
    <x:row r="243">
      <x:c r="A243" s="80" t="n">
        <x:f>A105</x:f>
        <x:v>0</x:v>
      </x:c>
      <x:c r="B243" s="76" t="n"/>
      <x:c r="C243" s="76" t="n"/>
      <x:c r="D243" s="76" t="n"/>
      <x:c r="E243" s="80" t="n">
        <x:f>F105</x:f>
        <x:v>0</x:v>
      </x:c>
      <x:c r="F243" s="77" t="n"/>
      <x:c r="G243" s="76" t="n">
        <x:f>M105</x:f>
        <x:v>0</x:v>
      </x:c>
      <x:c r="H243" s="76" t="n"/>
      <x:c r="I243" s="76" t="n"/>
      <x:c r="J243" s="76" t="n"/>
      <x:c r="K243" s="76" t="n"/>
      <x:c r="L243" s="76" t="n"/>
      <x:c r="M243" s="76" t="n"/>
      <x:c r="N243" s="1" t="n"/>
      <x:c r="O243" s="1" t="n"/>
      <x:c r="P243" s="1" t="n"/>
      <x:c r="Q243" s="1" t="n"/>
      <x:c r="R243" s="1" t="n"/>
      <x:c r="S243" s="1" t="n"/>
      <x:c r="T243" s="1" t="n"/>
    </x:row>
    <x:row r="244">
      <x:c r="A244" s="80" t="n">
        <x:f>A106</x:f>
        <x:v>0</x:v>
      </x:c>
      <x:c r="B244" s="76" t="n"/>
      <x:c r="C244" s="76" t="n"/>
      <x:c r="D244" s="76" t="n"/>
      <x:c r="E244" s="80" t="n">
        <x:f>F106</x:f>
        <x:v>0</x:v>
      </x:c>
      <x:c r="F244" s="77" t="n"/>
      <x:c r="G244" s="76" t="n">
        <x:f>M106</x:f>
        <x:v>0</x:v>
      </x:c>
      <x:c r="H244" s="76" t="n"/>
      <x:c r="I244" s="76" t="n"/>
      <x:c r="J244" s="76" t="n"/>
      <x:c r="K244" s="76" t="n"/>
      <x:c r="L244" s="76" t="n"/>
      <x:c r="M244" s="76" t="n"/>
      <x:c r="N244" s="1" t="n"/>
      <x:c r="O244" s="1" t="n"/>
      <x:c r="P244" s="1" t="n"/>
      <x:c r="Q244" s="1" t="n"/>
      <x:c r="R244" s="1" t="n"/>
      <x:c r="S244" s="1" t="n"/>
      <x:c r="T244" s="1" t="n"/>
    </x:row>
    <x:row r="245">
      <x:c r="A245" s="80" t="n">
        <x:f>A107</x:f>
        <x:v>0</x:v>
      </x:c>
      <x:c r="B245" s="76" t="n"/>
      <x:c r="C245" s="76" t="n"/>
      <x:c r="D245" s="76" t="n"/>
      <x:c r="E245" s="80" t="n">
        <x:f>F107</x:f>
        <x:v>0</x:v>
      </x:c>
      <x:c r="F245" s="77" t="n"/>
      <x:c r="G245" s="76" t="n">
        <x:f>M107</x:f>
        <x:v>0</x:v>
      </x:c>
      <x:c r="H245" s="76" t="n"/>
      <x:c r="I245" s="76" t="n"/>
      <x:c r="J245" s="76" t="n"/>
      <x:c r="K245" s="76" t="n"/>
      <x:c r="L245" s="76" t="n"/>
      <x:c r="M245" s="76" t="n"/>
      <x:c r="N245" s="1" t="n"/>
      <x:c r="O245" s="1" t="n"/>
      <x:c r="P245" s="1" t="n"/>
      <x:c r="Q245" s="1" t="n"/>
      <x:c r="R245" s="1" t="n"/>
      <x:c r="S245" s="1" t="n"/>
      <x:c r="T245" s="1" t="n"/>
    </x:row>
    <x:row r="246">
      <x:c r="A246" s="80" t="n">
        <x:f>A108</x:f>
        <x:v>0</x:v>
      </x:c>
      <x:c r="B246" s="76" t="n"/>
      <x:c r="C246" s="76" t="n"/>
      <x:c r="D246" s="76" t="n"/>
      <x:c r="E246" s="80" t="n">
        <x:f>F108</x:f>
        <x:v>0</x:v>
      </x:c>
      <x:c r="F246" s="77" t="n"/>
      <x:c r="G246" s="76" t="n">
        <x:f>M108</x:f>
        <x:v>0</x:v>
      </x:c>
      <x:c r="H246" s="76" t="n"/>
      <x:c r="I246" s="76" t="n"/>
      <x:c r="J246" s="76" t="n"/>
      <x:c r="K246" s="76" t="n"/>
      <x:c r="L246" s="76" t="n"/>
      <x:c r="M246" s="76" t="n"/>
      <x:c r="N246" s="1" t="n"/>
      <x:c r="O246" s="1" t="n"/>
      <x:c r="P246" s="1" t="n"/>
      <x:c r="Q246" s="1" t="n"/>
      <x:c r="R246" s="1" t="n"/>
      <x:c r="S246" s="1" t="n"/>
      <x:c r="T246" s="1" t="n"/>
    </x:row>
    <x:row r="247">
      <x:c r="A247" s="80" t="n">
        <x:f>A109</x:f>
        <x:v>0</x:v>
      </x:c>
      <x:c r="B247" s="76" t="n"/>
      <x:c r="C247" s="76" t="n"/>
      <x:c r="D247" s="76" t="n"/>
      <x:c r="E247" s="80" t="n">
        <x:f>F109</x:f>
        <x:v>0</x:v>
      </x:c>
      <x:c r="F247" s="77" t="n"/>
      <x:c r="G247" s="76" t="n">
        <x:f>M109</x:f>
        <x:v>0</x:v>
      </x:c>
      <x:c r="H247" s="76" t="n"/>
      <x:c r="I247" s="76" t="n"/>
      <x:c r="J247" s="76" t="n"/>
      <x:c r="K247" s="76" t="n"/>
      <x:c r="L247" s="76" t="n"/>
      <x:c r="M247" s="76" t="n"/>
      <x:c r="N247" s="1" t="n"/>
      <x:c r="O247" s="1" t="n"/>
      <x:c r="P247" s="1" t="n"/>
      <x:c r="Q247" s="1" t="n"/>
      <x:c r="R247" s="1" t="n"/>
      <x:c r="S247" s="1" t="n"/>
      <x:c r="T247" s="1" t="n"/>
    </x:row>
    <x:row r="248">
      <x:c r="A248" s="80" t="n">
        <x:f>A110</x:f>
        <x:v>0</x:v>
      </x:c>
      <x:c r="B248" s="76" t="n"/>
      <x:c r="C248" s="76" t="n"/>
      <x:c r="D248" s="76" t="n"/>
      <x:c r="E248" s="80" t="n">
        <x:f>F110</x:f>
        <x:v>0</x:v>
      </x:c>
      <x:c r="F248" s="77" t="n"/>
      <x:c r="G248" s="76" t="n">
        <x:f>M110</x:f>
        <x:v>0</x:v>
      </x:c>
      <x:c r="H248" s="76" t="n"/>
      <x:c r="I248" s="76" t="n"/>
      <x:c r="J248" s="76" t="n"/>
      <x:c r="K248" s="76" t="n"/>
      <x:c r="L248" s="76" t="n"/>
      <x:c r="M248" s="76" t="n"/>
      <x:c r="N248" s="1" t="n"/>
      <x:c r="O248" s="1" t="n"/>
      <x:c r="P248" s="1" t="n"/>
      <x:c r="Q248" s="1" t="n"/>
      <x:c r="R248" s="1" t="n"/>
      <x:c r="S248" s="1" t="n"/>
      <x:c r="T248" s="1" t="n"/>
    </x:row>
    <x:row r="249">
      <x:c r="A249" s="1" t="n"/>
      <x:c r="B249" s="1" t="n"/>
      <x:c r="C249" s="1" t="n"/>
      <x:c r="D249" s="1" t="n"/>
      <x:c r="E249" s="1" t="n"/>
      <x:c r="F249" s="1" t="n"/>
      <x:c r="G249" s="1" t="n"/>
      <x:c r="H249" s="1" t="n"/>
      <x:c r="I249" s="1" t="n"/>
      <x:c r="J249" s="1" t="n"/>
      <x:c r="K249" s="1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</x:row>
    <x:row r="250">
      <x:c r="A250" s="1" t="n"/>
      <x:c r="B250" s="1" t="n"/>
      <x:c r="C250" s="1" t="n"/>
      <x:c r="D250" s="1" t="n"/>
      <x:c r="E250" s="1" t="n"/>
      <x:c r="F250" s="1" t="n"/>
      <x:c r="G250" s="1" t="n"/>
      <x:c r="H250" s="1" t="n"/>
      <x:c r="I250" s="1" t="n"/>
      <x:c r="J250" s="1" t="n"/>
      <x:c r="K250" s="1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</x:row>
    <x:row r="251">
      <x:c r="A251" s="1" t="n"/>
      <x:c r="B251" s="1" t="n"/>
      <x:c r="C251" s="1" t="n"/>
      <x:c r="D251" s="1" t="n"/>
      <x:c r="E251" s="1" t="n"/>
      <x:c r="F251" s="1" t="n"/>
      <x:c r="G251" s="1" t="n"/>
      <x:c r="H251" s="1" t="n"/>
      <x:c r="I251" s="1" t="n"/>
      <x:c r="J251" s="1" t="n"/>
      <x:c r="K251" s="1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</x:row>
    <x:row r="252" s="97" customFormat="1" ht="24" customHeight="1">
      <x:c r="A252" s="99" t="inlineStr">
        <x:is>
          <x:t xml:space="preserve">TEMPLATE CONTRACT</x:t>
        </x:is>
      </x:c>
      <x:c r="B252" s="154" t="n"/>
      <x:c r="C252" s="154" t="n"/>
      <x:c r="D252" s="154" t="n"/>
      <x:c r="E252" s="154" t="n"/>
      <x:c r="F252" s="154" t="n"/>
      <x:c r="G252" s="154" t="n"/>
      <x:c r="H252" s="154" t="n"/>
      <x:c r="I252" s="154" t="n"/>
      <x:c r="J252" s="154" t="n"/>
      <x:c r="K252" s="154" t="n"/>
      <x:c r="L252" s="154" t="n"/>
      <x:c r="M252" s="154" t="n"/>
      <x:c r="N252" s="154" t="n"/>
      <x:c r="O252" s="154" t="n"/>
      <x:c r="P252" s="154" t="n"/>
      <x:c r="Q252" s="154" t="n"/>
      <x:c r="R252" s="154" t="n"/>
      <x:c r="S252" s="154" t="n"/>
      <x:c r="T252" s="154" t="n"/>
    </x:row>
    <x:row r="253">
      <x:c r="A253" s="105" t="inlineStr">
        <x:is>
          <x:t xml:space="preserve">Trust is assigned at |▪︎▪︎| BitGroup level; the visual Trust lane only projects that assignment across constituent coordinates.</x:t>
        </x:is>
      </x:c>
    </x:row>
    <x:row r="254">
      <x:c r="A254" s="105" t="inlineStr">
        <x:is>
          <x:t xml:space="preserve">Bit Type codes come from 🛠️A. Trust codes come from 🛠️B. Links are registered in 🔗A.</x:t>
        </x:is>
      </x:c>
    </x:row>
    <x:row r="255">
      <x:c r="A255" s="105" t="inlineStr">
        <x:is>
          <x:t xml:space="preserve">The visual State lane is test input and is not semantic authority.</x:t>
        </x:is>
      </x:c>
    </x:row>
    <x:row r="256">
      <x:c r="A256" s="105" t="inlineStr">
        <x:is>
          <x:t xml:space="preserve">If a real SK cannot fit this grammar without special-case hacking, PATCH the Builder shell rather than the SK.</x:t>
        </x:is>
      </x:c>
    </x:row>
    <x:row r="257">
      <x:c r="A257" s="1" t="n"/>
      <x:c r="B257" s="1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</x:row>
    <x:row r="258">
      <x:c r="A258" s="1" t="n"/>
      <x:c r="B258" s="1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</x:row>
  </x:sheetData>
  <x:mergeCells>
    <x:mergeCell ref="A1:T1"/>
    <x:mergeCell ref="A45:T45"/>
    <x:mergeCell ref="A5:T5"/>
    <x:mergeCell ref="A27:T27"/>
    <x:mergeCell ref="A254:T254"/>
    <x:mergeCell ref="A34:T34"/>
    <x:mergeCell ref="A253:T253"/>
    <x:mergeCell ref="A256:T256"/>
    <x:mergeCell ref="A114:T114"/>
    <x:mergeCell ref="A20:T20"/>
    <x:mergeCell ref="A2:T2"/>
    <x:mergeCell ref="A252:T252"/>
    <x:mergeCell ref="A183:T183"/>
    <x:mergeCell ref="A42:T42"/>
    <x:mergeCell ref="A13:T13"/>
    <x:mergeCell ref="A11:T11"/>
    <x:mergeCell ref="A255:T255"/>
  </x:mergeCells>
  <x:conditionalFormatting sqref="B15:Q15">
    <x:cfRule type="cellIs" dxfId="16" priority="1" operator="equal">
      <x:formula>"₸1"</x:formula>
    </x:cfRule>
    <x:cfRule type="cellIs" dxfId="15" priority="2" operator="equal">
      <x:formula>"₸2"</x:formula>
    </x:cfRule>
    <x:cfRule type="cellIs" dxfId="14" priority="3" operator="equal">
      <x:formula>"₸3"</x:formula>
    </x:cfRule>
    <x:cfRule type="cellIs" dxfId="13" priority="4" operator="equal">
      <x:formula>"₸4"</x:formula>
    </x:cfRule>
    <x:cfRule type="cellIs" dxfId="12" priority="5" operator="equal">
      <x:formula>"₸5"</x:formula>
    </x:cfRule>
  </x:conditionalFormatting>
  <x:conditionalFormatting sqref="B16:Q16">
    <x:cfRule type="cellIs" dxfId="11" priority="6" operator="equal">
      <x:formula>"1"</x:formula>
    </x:cfRule>
    <x:cfRule type="cellIs" dxfId="10" priority="7" operator="equal">
      <x:formula>"2A"</x:formula>
    </x:cfRule>
    <x:cfRule type="cellIs" dxfId="9" priority="8" operator="equal">
      <x:formula>"2B"</x:formula>
    </x:cfRule>
    <x:cfRule type="cellIs" dxfId="8" priority="9" operator="equal">
      <x:formula>"3"</x:formula>
    </x:cfRule>
    <x:cfRule type="cellIs" dxfId="7" priority="10" operator="equal">
      <x:formula>"4"</x:formula>
    </x:cfRule>
    <x:cfRule type="cellIs" dxfId="6" priority="11" operator="equal">
      <x:formula>"5"</x:formula>
    </x:cfRule>
    <x:cfRule type="cellIs" dxfId="5" priority="12" operator="equal">
      <x:formula>"6"</x:formula>
    </x:cfRule>
    <x:cfRule type="cellIs" dxfId="4" priority="13" operator="equal">
      <x:formula>"7"</x:formula>
    </x:cfRule>
    <x:cfRule type="cellIs" dxfId="3" priority="14" operator="equal">
      <x:formula>"8"</x:formula>
    </x:cfRule>
    <x:cfRule type="cellIs" dxfId="2" priority="15" operator="equal">
      <x:formula>"9"</x:formula>
    </x:cfRule>
    <x:cfRule type="cellIs" dxfId="1" priority="16" operator="equal">
      <x:formula>"10"</x:formula>
    </x:cfRule>
    <x:cfRule type="cellIs" dxfId="0" priority="17" operator="equal">
      <x:formula>"11"</x:formula>
    </x:cfRule>
  </x:conditionalFormatting>
  <x:conditionalFormatting sqref="B22:Q22">
    <x:cfRule type="cellIs" dxfId="16" priority="18" operator="equal">
      <x:formula>"₸1"</x:formula>
    </x:cfRule>
    <x:cfRule type="cellIs" dxfId="15" priority="19" operator="equal">
      <x:formula>"₸2"</x:formula>
    </x:cfRule>
    <x:cfRule type="cellIs" dxfId="14" priority="20" operator="equal">
      <x:formula>"₸3"</x:formula>
    </x:cfRule>
    <x:cfRule type="cellIs" dxfId="13" priority="21" operator="equal">
      <x:formula>"₸4"</x:formula>
    </x:cfRule>
    <x:cfRule type="cellIs" dxfId="12" priority="22" operator="equal">
      <x:formula>"₸5"</x:formula>
    </x:cfRule>
  </x:conditionalFormatting>
  <x:conditionalFormatting sqref="B23:Q23">
    <x:cfRule type="cellIs" dxfId="11" priority="23" operator="equal">
      <x:formula>"1"</x:formula>
    </x:cfRule>
    <x:cfRule type="cellIs" dxfId="10" priority="24" operator="equal">
      <x:formula>"2A"</x:formula>
    </x:cfRule>
    <x:cfRule type="cellIs" dxfId="9" priority="25" operator="equal">
      <x:formula>"2B"</x:formula>
    </x:cfRule>
    <x:cfRule type="cellIs" dxfId="8" priority="26" operator="equal">
      <x:formula>"3"</x:formula>
    </x:cfRule>
    <x:cfRule type="cellIs" dxfId="7" priority="27" operator="equal">
      <x:formula>"4"</x:formula>
    </x:cfRule>
    <x:cfRule type="cellIs" dxfId="6" priority="28" operator="equal">
      <x:formula>"5"</x:formula>
    </x:cfRule>
    <x:cfRule type="cellIs" dxfId="5" priority="29" operator="equal">
      <x:formula>"6"</x:formula>
    </x:cfRule>
    <x:cfRule type="cellIs" dxfId="4" priority="30" operator="equal">
      <x:formula>"7"</x:formula>
    </x:cfRule>
    <x:cfRule type="cellIs" dxfId="3" priority="31" operator="equal">
      <x:formula>"8"</x:formula>
    </x:cfRule>
    <x:cfRule type="cellIs" dxfId="2" priority="32" operator="equal">
      <x:formula>"9"</x:formula>
    </x:cfRule>
    <x:cfRule type="cellIs" dxfId="1" priority="33" operator="equal">
      <x:formula>"10"</x:formula>
    </x:cfRule>
    <x:cfRule type="cellIs" dxfId="0" priority="34" operator="equal">
      <x:formula>"11"</x:formula>
    </x:cfRule>
  </x:conditionalFormatting>
  <x:conditionalFormatting sqref="B29:Q29">
    <x:cfRule type="cellIs" dxfId="16" priority="35" operator="equal">
      <x:formula>"₸1"</x:formula>
    </x:cfRule>
    <x:cfRule type="cellIs" dxfId="15" priority="36" operator="equal">
      <x:formula>"₸2"</x:formula>
    </x:cfRule>
    <x:cfRule type="cellIs" dxfId="14" priority="37" operator="equal">
      <x:formula>"₸3"</x:formula>
    </x:cfRule>
    <x:cfRule type="cellIs" dxfId="13" priority="38" operator="equal">
      <x:formula>"₸4"</x:formula>
    </x:cfRule>
    <x:cfRule type="cellIs" dxfId="12" priority="39" operator="equal">
      <x:formula>"₸5"</x:formula>
    </x:cfRule>
  </x:conditionalFormatting>
  <x:conditionalFormatting sqref="B30:Q30">
    <x:cfRule type="cellIs" dxfId="11" priority="40" operator="equal">
      <x:formula>"1"</x:formula>
    </x:cfRule>
    <x:cfRule type="cellIs" dxfId="10" priority="41" operator="equal">
      <x:formula>"2A"</x:formula>
    </x:cfRule>
    <x:cfRule type="cellIs" dxfId="9" priority="42" operator="equal">
      <x:formula>"2B"</x:formula>
    </x:cfRule>
    <x:cfRule type="cellIs" dxfId="8" priority="43" operator="equal">
      <x:formula>"3"</x:formula>
    </x:cfRule>
    <x:cfRule type="cellIs" dxfId="7" priority="44" operator="equal">
      <x:formula>"4"</x:formula>
    </x:cfRule>
    <x:cfRule type="cellIs" dxfId="6" priority="45" operator="equal">
      <x:formula>"5"</x:formula>
    </x:cfRule>
    <x:cfRule type="cellIs" dxfId="5" priority="46" operator="equal">
      <x:formula>"6"</x:formula>
    </x:cfRule>
    <x:cfRule type="cellIs" dxfId="4" priority="47" operator="equal">
      <x:formula>"7"</x:formula>
    </x:cfRule>
    <x:cfRule type="cellIs" dxfId="3" priority="48" operator="equal">
      <x:formula>"8"</x:formula>
    </x:cfRule>
    <x:cfRule type="cellIs" dxfId="2" priority="49" operator="equal">
      <x:formula>"9"</x:formula>
    </x:cfRule>
    <x:cfRule type="cellIs" dxfId="1" priority="50" operator="equal">
      <x:formula>"10"</x:formula>
    </x:cfRule>
    <x:cfRule type="cellIs" dxfId="0" priority="51" operator="equal">
      <x:formula>"11"</x:formula>
    </x:cfRule>
  </x:conditionalFormatting>
  <x:conditionalFormatting sqref="B36:Q36">
    <x:cfRule type="cellIs" dxfId="16" priority="52" operator="equal">
      <x:formula>"₸1"</x:formula>
    </x:cfRule>
    <x:cfRule type="cellIs" dxfId="15" priority="53" operator="equal">
      <x:formula>"₸2"</x:formula>
    </x:cfRule>
    <x:cfRule type="cellIs" dxfId="14" priority="54" operator="equal">
      <x:formula>"₸3"</x:formula>
    </x:cfRule>
    <x:cfRule type="cellIs" dxfId="13" priority="55" operator="equal">
      <x:formula>"₸4"</x:formula>
    </x:cfRule>
    <x:cfRule type="cellIs" dxfId="12" priority="56" operator="equal">
      <x:formula>"₸5"</x:formula>
    </x:cfRule>
  </x:conditionalFormatting>
  <x:conditionalFormatting sqref="B37:Q37">
    <x:cfRule type="cellIs" dxfId="11" priority="57" operator="equal">
      <x:formula>"1"</x:formula>
    </x:cfRule>
    <x:cfRule type="cellIs" dxfId="10" priority="58" operator="equal">
      <x:formula>"2A"</x:formula>
    </x:cfRule>
    <x:cfRule type="cellIs" dxfId="9" priority="59" operator="equal">
      <x:formula>"2B"</x:formula>
    </x:cfRule>
    <x:cfRule type="cellIs" dxfId="8" priority="60" operator="equal">
      <x:formula>"3"</x:formula>
    </x:cfRule>
    <x:cfRule type="cellIs" dxfId="7" priority="61" operator="equal">
      <x:formula>"4"</x:formula>
    </x:cfRule>
    <x:cfRule type="cellIs" dxfId="6" priority="62" operator="equal">
      <x:formula>"5"</x:formula>
    </x:cfRule>
    <x:cfRule type="cellIs" dxfId="5" priority="63" operator="equal">
      <x:formula>"6"</x:formula>
    </x:cfRule>
    <x:cfRule type="cellIs" dxfId="4" priority="64" operator="equal">
      <x:formula>"7"</x:formula>
    </x:cfRule>
    <x:cfRule type="cellIs" dxfId="3" priority="65" operator="equal">
      <x:formula>"8"</x:formula>
    </x:cfRule>
    <x:cfRule type="cellIs" dxfId="2" priority="66" operator="equal">
      <x:formula>"9"</x:formula>
    </x:cfRule>
    <x:cfRule type="cellIs" dxfId="1" priority="67" operator="equal">
      <x:formula>"10"</x:formula>
    </x:cfRule>
    <x:cfRule type="cellIs" dxfId="0" priority="68" operator="equal">
      <x:formula>"11"</x:formula>
    </x:cfRule>
  </x:conditionalFormatting>
  <x:dataValidations count="5">
    <x:dataValidation type="list" allowBlank="1" showDropDown="0" showInputMessage="0" showErrorMessage="0" sqref="D7">
      <x:formula1>"Descriptive,Model,Operational"</x:formula1>
    </x:dataValidation>
    <x:dataValidation type="list" allowBlank="1" showDropDown="0" showInputMessage="0" showErrorMessage="0" sqref="F47:F110">
      <x:formula1>TRUST_CODES</x:formula1>
    </x:dataValidation>
    <x:dataValidation type="list" allowBlank="1" showDropDown="0" showInputMessage="0" showErrorMessage="0" sqref="D116:D179">
      <x:formula1>BIT_TYPE_CODES</x:formula1>
    </x:dataValidation>
    <x:dataValidation type="list" allowBlank="1" showDropDown="0" showInputMessage="0" showErrorMessage="0" sqref="I116:I179">
      <x:formula1>"MATCH,REUSE,CREATE,RESERVED"</x:formula1>
    </x:dataValidation>
    <x:dataValidation type="list" allowBlank="1" showDropDown="0" showInputMessage="0" showErrorMessage="0" sqref="B18:Q18 B25:Q25 B32:Q32 B39:Q39">
      <x:formula1>"0,1"</x:formula1>
    </x:dataValidation>
  </x:dataValidations>
  <x:hyperlinks>
    <x:hyperlink ref="A3" location="'⁅▪︎|▪︎⁆ ➡️ - SK INDEX'!A1"/>
  </x:hyperlinks>
  <x:pageMargins left="0.7" right="0.7" top="0.75" bottom="0.75" header="0.3" footer="0.3"/>
  <x:tableParts count="4">
    <x:tablePart xmlns:r="http://schemas.openxmlformats.org/officeDocument/2006/relationships" r:id="R6fc2656ed50c4d1e"/>
    <x:tablePart xmlns:r="http://schemas.openxmlformats.org/officeDocument/2006/relationships" r:id="R96df89423fc74778"/>
    <x:tablePart xmlns:r="http://schemas.openxmlformats.org/officeDocument/2006/relationships" r:id="Rc1b4bdf85dbb4671"/>
    <x:tablePart xmlns:r="http://schemas.openxmlformats.org/officeDocument/2006/relationships" r:id="R457fcc96fa8b4c67"/>
  </x:tableParts>
</x:worksheet>
</file>

<file path=xl/worksheets/sheet9.xml><?xml version="1.0" encoding="utf-8"?>
<x:worksheet xmlns:x="http://schemas.openxmlformats.org/spreadsheetml/2006/main">
  <x:sheetPr>
    <x:tabColor rgb="FF38FF8B"/>
  </x:sheetPr>
  <x:sheetViews>
    <x:sheetView showGridLines="0" workbookViewId="0">
      <x:pane xSplit="1" ySplit="12" topLeftCell="B13" activePane="bottomRight" state="frozen"/>
    </x:sheetView>
  </x:sheetViews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⁅▪︎|▪︎⁆-96 - TEMPLATE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Blank 96-Bit construction surface. Visual view is a projection of the registered Tables below; duplicate and rename only when constructing an actual SK.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</x:row>
    <x:row r="7" s="97" customFormat="1" ht="23.399999618530273" customHeight="1">
      <x:c r="A7" s="5" t="inlineStr">
        <x:is>
          <x:t xml:space="preserve">⁅▪︎|▪︎⁆-96</x:t>
        </x:is>
      </x:c>
      <x:c r="B7" s="5" t="n">
        <x:v>96</x:v>
      </x:c>
      <x:c r="C7" s="5" t="inlineStr">
        <x:is>
          <x:t xml:space="preserve">v0.1</x:t>
        </x:is>
      </x:c>
      <x:c r="D7" s="5" t="n"/>
      <x:c r="E7" s="5" t="inlineStr">
        <x:is>
          <x:t xml:space="preserve">Blank BitWord construction shell.</x:t>
        </x:is>
      </x:c>
      <x:c r="F7" s="5" t="inlineStr">
        <x:is>
          <x:t xml:space="preserve">TEMPLATE</x:t>
        </x:is>
      </x:c>
      <x:c r="G7" s="5" t="inlineStr">
        <x:is>
          <x:t xml:space="preserve">Seed shell; PATCH after real SK trials.</x:t>
        </x:is>
      </x:c>
      <x:c r="H7" s="155" t="inlineStr">
        <x:is>
          <x:t xml:space="preserve">DECLARE PER SK — logical bit order, printed bit order, canonical text form, and byte interchange order are separate from placement-level orientation.</x:t>
        </x:is>
      </x:c>
      <x:c r="I7" s="75" t="inlineStr">
        <x:is>
          <x:t xml:space="preserve">⁅▪︎|▪︎⁆|1..7</x:t>
        </x:is>
      </x:c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|▪︎▪︎||1..15</x:t>
        </x:is>
      </x:c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📖|1..8</x:t>
        </x:is>
      </x:c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IF($B$162="","",IFERROR(VLOOKUP($B$162,$A$61:$T$156,16,FALSE),""))</x:f>
      </x:c>
      <x:c r="C14" s="39" t="str">
        <x:f>IF($B$163="","",IFERROR(VLOOKUP($B$163,$A$61:$T$156,16,FALSE),""))</x:f>
      </x:c>
      <x:c r="D14" s="39" t="str">
        <x:f>IF($B$164="","",IFERROR(VLOOKUP($B$164,$A$61:$T$156,16,FALSE),""))</x:f>
      </x:c>
      <x:c r="E14" s="39" t="str">
        <x:f>IF($B$165="","",IFERROR(VLOOKUP($B$165,$A$61:$T$156,16,FALSE),""))</x:f>
      </x:c>
      <x:c r="F14" s="39" t="str">
        <x:f>IF($B$166="","",IFERROR(VLOOKUP($B$166,$A$61:$T$156,16,FALSE),""))</x:f>
      </x:c>
      <x:c r="G14" s="39" t="str">
        <x:f>IF($B$167="","",IFERROR(VLOOKUP($B$167,$A$61:$T$156,16,FALSE),""))</x:f>
      </x:c>
      <x:c r="H14" s="39" t="str">
        <x:f>IF($B$168="","",IFERROR(VLOOKUP($B$168,$A$61:$T$156,16,FALSE),""))</x:f>
      </x:c>
      <x:c r="I14" s="39" t="str">
        <x:f>IF($B$169="","",IFERROR(VLOOKUP($B$169,$A$61:$T$156,16,FALSE),""))</x:f>
      </x:c>
      <x:c r="J14" s="39" t="str">
        <x:f>IF($B$170="","",IFERROR(VLOOKUP($B$170,$A$61:$T$156,16,FALSE),""))</x:f>
      </x:c>
      <x:c r="K14" s="39" t="str">
        <x:f>IF($B$171="","",IFERROR(VLOOKUP($B$171,$A$61:$T$156,16,FALSE),""))</x:f>
      </x:c>
      <x:c r="L14" s="39" t="str">
        <x:f>IF($B$172="","",IFERROR(VLOOKUP($B$172,$A$61:$T$156,16,FALSE),""))</x:f>
      </x:c>
      <x:c r="M14" s="39" t="str">
        <x:f>IF($B$173="","",IFERROR(VLOOKUP($B$173,$A$61:$T$156,16,FALSE),""))</x:f>
      </x:c>
      <x:c r="N14" s="39" t="str">
        <x:f>IF($B$174="","",IFERROR(VLOOKUP($B$174,$A$61:$T$156,16,FALSE),""))</x:f>
      </x:c>
      <x:c r="O14" s="39" t="str">
        <x:f>IF($B$175="","",IFERROR(VLOOKUP($B$175,$A$61:$T$156,16,FALSE),""))</x:f>
      </x:c>
      <x:c r="P14" s="39" t="str">
        <x:f>IF($B$176="","",IFERROR(VLOOKUP($B$176,$A$61:$T$156,16,FALSE),""))</x:f>
      </x:c>
      <x:c r="Q14" s="39" t="str">
        <x:f>IF($B$177="","",IFERROR(VLOOKUP($B$177,$A$61:$T$156,16,FALSE),""))</x:f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IF($B$162="","",IFERROR(VLOOKUP($B$162,$A$61:$T$156,6,FALSE),""))</x:f>
      </x:c>
      <x:c r="C15" s="39" t="str">
        <x:f>IF($B$163="","",IFERROR(VLOOKUP($B$163,$A$61:$T$156,6,FALSE),""))</x:f>
      </x:c>
      <x:c r="D15" s="39" t="str">
        <x:f>IF($B$164="","",IFERROR(VLOOKUP($B$164,$A$61:$T$156,6,FALSE),""))</x:f>
      </x:c>
      <x:c r="E15" s="39" t="str">
        <x:f>IF($B$165="","",IFERROR(VLOOKUP($B$165,$A$61:$T$156,6,FALSE),""))</x:f>
      </x:c>
      <x:c r="F15" s="39" t="str">
        <x:f>IF($B$166="","",IFERROR(VLOOKUP($B$166,$A$61:$T$156,6,FALSE),""))</x:f>
      </x:c>
      <x:c r="G15" s="39" t="str">
        <x:f>IF($B$167="","",IFERROR(VLOOKUP($B$167,$A$61:$T$156,6,FALSE),""))</x:f>
      </x:c>
      <x:c r="H15" s="39" t="str">
        <x:f>IF($B$168="","",IFERROR(VLOOKUP($B$168,$A$61:$T$156,6,FALSE),""))</x:f>
      </x:c>
      <x:c r="I15" s="39" t="str">
        <x:f>IF($B$169="","",IFERROR(VLOOKUP($B$169,$A$61:$T$156,6,FALSE),""))</x:f>
      </x:c>
      <x:c r="J15" s="39" t="str">
        <x:f>IF($B$170="","",IFERROR(VLOOKUP($B$170,$A$61:$T$156,6,FALSE),""))</x:f>
      </x:c>
      <x:c r="K15" s="39" t="str">
        <x:f>IF($B$171="","",IFERROR(VLOOKUP($B$171,$A$61:$T$156,6,FALSE),""))</x:f>
      </x:c>
      <x:c r="L15" s="39" t="str">
        <x:f>IF($B$172="","",IFERROR(VLOOKUP($B$172,$A$61:$T$156,6,FALSE),""))</x:f>
      </x:c>
      <x:c r="M15" s="39" t="str">
        <x:f>IF($B$173="","",IFERROR(VLOOKUP($B$173,$A$61:$T$156,6,FALSE),""))</x:f>
      </x:c>
      <x:c r="N15" s="39" t="str">
        <x:f>IF($B$174="","",IFERROR(VLOOKUP($B$174,$A$61:$T$156,6,FALSE),""))</x:f>
      </x:c>
      <x:c r="O15" s="39" t="str">
        <x:f>IF($B$175="","",IFERROR(VLOOKUP($B$175,$A$61:$T$156,6,FALSE),""))</x:f>
      </x:c>
      <x:c r="P15" s="39" t="str">
        <x:f>IF($B$176="","",IFERROR(VLOOKUP($B$176,$A$61:$T$156,6,FALSE),""))</x:f>
      </x:c>
      <x:c r="Q15" s="39" t="str">
        <x:f>IF($B$177="","",IFERROR(VLOOKUP($B$177,$A$61:$T$156,6,FALSE),""))</x:f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IF($D$162="","",$D$162)</x:f>
      </x:c>
      <x:c r="C16" s="39" t="str">
        <x:f>IF($D$163="","",$D$163)</x:f>
      </x:c>
      <x:c r="D16" s="39" t="str">
        <x:f>IF($D$164="","",$D$164)</x:f>
      </x:c>
      <x:c r="E16" s="39" t="str">
        <x:f>IF($D$165="","",$D$165)</x:f>
      </x:c>
      <x:c r="F16" s="39" t="str">
        <x:f>IF($D$166="","",$D$166)</x:f>
      </x:c>
      <x:c r="G16" s="39" t="str">
        <x:f>IF($D$167="","",$D$167)</x:f>
      </x:c>
      <x:c r="H16" s="39" t="str">
        <x:f>IF($D$168="","",$D$168)</x:f>
      </x:c>
      <x:c r="I16" s="39" t="str">
        <x:f>IF($D$169="","",$D$169)</x:f>
      </x:c>
      <x:c r="J16" s="39" t="str">
        <x:f>IF($D$170="","",$D$170)</x:f>
      </x:c>
      <x:c r="K16" s="39" t="str">
        <x:f>IF($D$171="","",$D$171)</x:f>
      </x:c>
      <x:c r="L16" s="39" t="str">
        <x:f>IF($D$172="","",$D$172)</x:f>
      </x:c>
      <x:c r="M16" s="39" t="str">
        <x:f>IF($D$173="","",$D$173)</x:f>
      </x:c>
      <x:c r="N16" s="39" t="str">
        <x:f>IF($D$174="","",$D$174)</x:f>
      </x:c>
      <x:c r="O16" s="39" t="str">
        <x:f>IF($D$175="","",$D$175)</x:f>
      </x:c>
      <x:c r="P16" s="39" t="str">
        <x:f>IF($D$176="","",$D$176)</x:f>
      </x:c>
      <x:c r="Q16" s="39" t="str">
        <x:f>IF($D$177="","",$D$177)</x:f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$A$162</x:f>
        <x:v>B000</x:v>
      </x:c>
      <x:c r="C17" s="39" t="str">
        <x:f>$A$163</x:f>
        <x:v>B001</x:v>
      </x:c>
      <x:c r="D17" s="39" t="str">
        <x:f>$A$164</x:f>
        <x:v>B002</x:v>
      </x:c>
      <x:c r="E17" s="39" t="str">
        <x:f>$A$165</x:f>
        <x:v>B003</x:v>
      </x:c>
      <x:c r="F17" s="39" t="str">
        <x:f>$A$166</x:f>
        <x:v>B004</x:v>
      </x:c>
      <x:c r="G17" s="39" t="str">
        <x:f>$A$167</x:f>
        <x:v>B005</x:v>
      </x:c>
      <x:c r="H17" s="39" t="str">
        <x:f>$A$168</x:f>
        <x:v>B006</x:v>
      </x:c>
      <x:c r="I17" s="39" t="str">
        <x:f>$A$169</x:f>
        <x:v>B007</x:v>
      </x:c>
      <x:c r="J17" s="39" t="str">
        <x:f>$A$170</x:f>
        <x:v>B008</x:v>
      </x:c>
      <x:c r="K17" s="39" t="str">
        <x:f>$A$171</x:f>
        <x:v>B009</x:v>
      </x:c>
      <x:c r="L17" s="39" t="str">
        <x:f>$A$172</x:f>
        <x:v>B010</x:v>
      </x:c>
      <x:c r="M17" s="39" t="str">
        <x:f>$A$173</x:f>
        <x:v>B011</x:v>
      </x:c>
      <x:c r="N17" s="39" t="str">
        <x:f>$A$174</x:f>
        <x:v>B012</x:v>
      </x:c>
      <x:c r="O17" s="39" t="str">
        <x:f>$A$175</x:f>
        <x:v>B013</x:v>
      </x:c>
      <x:c r="P17" s="39" t="str">
        <x:f>$A$176</x:f>
        <x:v>B014</x:v>
      </x:c>
      <x:c r="Q17" s="39" t="str">
        <x:f>$A$177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/>
      <x:c r="C18" s="45" t="n"/>
      <x:c r="D18" s="45" t="n"/>
      <x:c r="E18" s="45" t="n"/>
      <x:c r="F18" s="45" t="n"/>
      <x:c r="G18" s="45" t="n"/>
      <x:c r="H18" s="45" t="n"/>
      <x:c r="I18" s="45" t="n"/>
      <x:c r="J18" s="45" t="n"/>
      <x:c r="K18" s="45" t="n"/>
      <x:c r="L18" s="45" t="n"/>
      <x:c r="M18" s="45" t="n"/>
      <x:c r="N18" s="45" t="n"/>
      <x:c r="O18" s="45" t="n"/>
      <x:c r="P18" s="45" t="n"/>
      <x:c r="Q18" s="45" t="n"/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IF($B$178="","",IFERROR(VLOOKUP($B$178,$A$61:$T$156,16,FALSE),""))</x:f>
      </x:c>
      <x:c r="C21" s="39" t="str">
        <x:f>IF($B$179="","",IFERROR(VLOOKUP($B$179,$A$61:$T$156,16,FALSE),""))</x:f>
      </x:c>
      <x:c r="D21" s="39" t="str">
        <x:f>IF($B$180="","",IFERROR(VLOOKUP($B$180,$A$61:$T$156,16,FALSE),""))</x:f>
      </x:c>
      <x:c r="E21" s="39" t="str">
        <x:f>IF($B$181="","",IFERROR(VLOOKUP($B$181,$A$61:$T$156,16,FALSE),""))</x:f>
      </x:c>
      <x:c r="F21" s="39" t="str">
        <x:f>IF($B$182="","",IFERROR(VLOOKUP($B$182,$A$61:$T$156,16,FALSE),""))</x:f>
      </x:c>
      <x:c r="G21" s="39" t="str">
        <x:f>IF($B$183="","",IFERROR(VLOOKUP($B$183,$A$61:$T$156,16,FALSE),""))</x:f>
      </x:c>
      <x:c r="H21" s="39" t="str">
        <x:f>IF($B$184="","",IFERROR(VLOOKUP($B$184,$A$61:$T$156,16,FALSE),""))</x:f>
      </x:c>
      <x:c r="I21" s="39" t="str">
        <x:f>IF($B$185="","",IFERROR(VLOOKUP($B$185,$A$61:$T$156,16,FALSE),""))</x:f>
      </x:c>
      <x:c r="J21" s="39" t="str">
        <x:f>IF($B$186="","",IFERROR(VLOOKUP($B$186,$A$61:$T$156,16,FALSE),""))</x:f>
      </x:c>
      <x:c r="K21" s="39" t="str">
        <x:f>IF($B$187="","",IFERROR(VLOOKUP($B$187,$A$61:$T$156,16,FALSE),""))</x:f>
      </x:c>
      <x:c r="L21" s="39" t="str">
        <x:f>IF($B$188="","",IFERROR(VLOOKUP($B$188,$A$61:$T$156,16,FALSE),""))</x:f>
      </x:c>
      <x:c r="M21" s="39" t="str">
        <x:f>IF($B$189="","",IFERROR(VLOOKUP($B$189,$A$61:$T$156,16,FALSE),""))</x:f>
      </x:c>
      <x:c r="N21" s="39" t="str">
        <x:f>IF($B$190="","",IFERROR(VLOOKUP($B$190,$A$61:$T$156,16,FALSE),""))</x:f>
      </x:c>
      <x:c r="O21" s="39" t="str">
        <x:f>IF($B$191="","",IFERROR(VLOOKUP($B$191,$A$61:$T$156,16,FALSE),""))</x:f>
      </x:c>
      <x:c r="P21" s="39" t="str">
        <x:f>IF($B$192="","",IFERROR(VLOOKUP($B$192,$A$61:$T$156,16,FALSE),""))</x:f>
      </x:c>
      <x:c r="Q21" s="39" t="str">
        <x:f>IF($B$193="","",IFERROR(VLOOKUP($B$193,$A$61:$T$156,16,FALSE),""))</x:f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IF($B$178="","",IFERROR(VLOOKUP($B$178,$A$61:$T$156,6,FALSE),""))</x:f>
      </x:c>
      <x:c r="C22" s="39" t="str">
        <x:f>IF($B$179="","",IFERROR(VLOOKUP($B$179,$A$61:$T$156,6,FALSE),""))</x:f>
      </x:c>
      <x:c r="D22" s="39" t="str">
        <x:f>IF($B$180="","",IFERROR(VLOOKUP($B$180,$A$61:$T$156,6,FALSE),""))</x:f>
      </x:c>
      <x:c r="E22" s="39" t="str">
        <x:f>IF($B$181="","",IFERROR(VLOOKUP($B$181,$A$61:$T$156,6,FALSE),""))</x:f>
      </x:c>
      <x:c r="F22" s="39" t="str">
        <x:f>IF($B$182="","",IFERROR(VLOOKUP($B$182,$A$61:$T$156,6,FALSE),""))</x:f>
      </x:c>
      <x:c r="G22" s="39" t="str">
        <x:f>IF($B$183="","",IFERROR(VLOOKUP($B$183,$A$61:$T$156,6,FALSE),""))</x:f>
      </x:c>
      <x:c r="H22" s="39" t="str">
        <x:f>IF($B$184="","",IFERROR(VLOOKUP($B$184,$A$61:$T$156,6,FALSE),""))</x:f>
      </x:c>
      <x:c r="I22" s="39" t="str">
        <x:f>IF($B$185="","",IFERROR(VLOOKUP($B$185,$A$61:$T$156,6,FALSE),""))</x:f>
      </x:c>
      <x:c r="J22" s="39" t="str">
        <x:f>IF($B$186="","",IFERROR(VLOOKUP($B$186,$A$61:$T$156,6,FALSE),""))</x:f>
      </x:c>
      <x:c r="K22" s="39" t="str">
        <x:f>IF($B$187="","",IFERROR(VLOOKUP($B$187,$A$61:$T$156,6,FALSE),""))</x:f>
      </x:c>
      <x:c r="L22" s="39" t="str">
        <x:f>IF($B$188="","",IFERROR(VLOOKUP($B$188,$A$61:$T$156,6,FALSE),""))</x:f>
      </x:c>
      <x:c r="M22" s="39" t="str">
        <x:f>IF($B$189="","",IFERROR(VLOOKUP($B$189,$A$61:$T$156,6,FALSE),""))</x:f>
      </x:c>
      <x:c r="N22" s="39" t="str">
        <x:f>IF($B$190="","",IFERROR(VLOOKUP($B$190,$A$61:$T$156,6,FALSE),""))</x:f>
      </x:c>
      <x:c r="O22" s="39" t="str">
        <x:f>IF($B$191="","",IFERROR(VLOOKUP($B$191,$A$61:$T$156,6,FALSE),""))</x:f>
      </x:c>
      <x:c r="P22" s="39" t="str">
        <x:f>IF($B$192="","",IFERROR(VLOOKUP($B$192,$A$61:$T$156,6,FALSE),""))</x:f>
      </x:c>
      <x:c r="Q22" s="39" t="str">
        <x:f>IF($B$193="","",IFERROR(VLOOKUP($B$193,$A$61:$T$156,6,FALSE),""))</x:f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IF($D$178="","",$D$178)</x:f>
      </x:c>
      <x:c r="C23" s="39" t="str">
        <x:f>IF($D$179="","",$D$179)</x:f>
      </x:c>
      <x:c r="D23" s="39" t="str">
        <x:f>IF($D$180="","",$D$180)</x:f>
      </x:c>
      <x:c r="E23" s="39" t="str">
        <x:f>IF($D$181="","",$D$181)</x:f>
      </x:c>
      <x:c r="F23" s="39" t="str">
        <x:f>IF($D$182="","",$D$182)</x:f>
      </x:c>
      <x:c r="G23" s="39" t="str">
        <x:f>IF($D$183="","",$D$183)</x:f>
      </x:c>
      <x:c r="H23" s="39" t="str">
        <x:f>IF($D$184="","",$D$184)</x:f>
      </x:c>
      <x:c r="I23" s="39" t="str">
        <x:f>IF($D$185="","",$D$185)</x:f>
      </x:c>
      <x:c r="J23" s="39" t="str">
        <x:f>IF($D$186="","",$D$186)</x:f>
      </x:c>
      <x:c r="K23" s="39" t="str">
        <x:f>IF($D$187="","",$D$187)</x:f>
      </x:c>
      <x:c r="L23" s="39" t="str">
        <x:f>IF($D$188="","",$D$188)</x:f>
      </x:c>
      <x:c r="M23" s="39" t="str">
        <x:f>IF($D$189="","",$D$189)</x:f>
      </x:c>
      <x:c r="N23" s="39" t="str">
        <x:f>IF($D$190="","",$D$190)</x:f>
      </x:c>
      <x:c r="O23" s="39" t="str">
        <x:f>IF($D$191="","",$D$191)</x:f>
      </x:c>
      <x:c r="P23" s="39" t="str">
        <x:f>IF($D$192="","",$D$192)</x:f>
      </x:c>
      <x:c r="Q23" s="39" t="str">
        <x:f>IF($D$193="","",$D$193)</x:f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$A$178</x:f>
        <x:v>B016</x:v>
      </x:c>
      <x:c r="C24" s="39" t="str">
        <x:f>$A$179</x:f>
        <x:v>B017</x:v>
      </x:c>
      <x:c r="D24" s="39" t="str">
        <x:f>$A$180</x:f>
        <x:v>B018</x:v>
      </x:c>
      <x:c r="E24" s="39" t="str">
        <x:f>$A$181</x:f>
        <x:v>B019</x:v>
      </x:c>
      <x:c r="F24" s="39" t="str">
        <x:f>$A$182</x:f>
        <x:v>B020</x:v>
      </x:c>
      <x:c r="G24" s="39" t="str">
        <x:f>$A$183</x:f>
        <x:v>B021</x:v>
      </x:c>
      <x:c r="H24" s="39" t="str">
        <x:f>$A$184</x:f>
        <x:v>B022</x:v>
      </x:c>
      <x:c r="I24" s="39" t="str">
        <x:f>$A$185</x:f>
        <x:v>B023</x:v>
      </x:c>
      <x:c r="J24" s="39" t="str">
        <x:f>$A$186</x:f>
        <x:v>B024</x:v>
      </x:c>
      <x:c r="K24" s="39" t="str">
        <x:f>$A$187</x:f>
        <x:v>B025</x:v>
      </x:c>
      <x:c r="L24" s="39" t="str">
        <x:f>$A$188</x:f>
        <x:v>B026</x:v>
      </x:c>
      <x:c r="M24" s="39" t="str">
        <x:f>$A$189</x:f>
        <x:v>B027</x:v>
      </x:c>
      <x:c r="N24" s="39" t="str">
        <x:f>$A$190</x:f>
        <x:v>B028</x:v>
      </x:c>
      <x:c r="O24" s="39" t="str">
        <x:f>$A$191</x:f>
        <x:v>B029</x:v>
      </x:c>
      <x:c r="P24" s="39" t="str">
        <x:f>$A$192</x:f>
        <x:v>B030</x:v>
      </x:c>
      <x:c r="Q24" s="39" t="str">
        <x:f>$A$193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/>
      <x:c r="C25" s="45" t="n"/>
      <x:c r="D25" s="45" t="n"/>
      <x:c r="E25" s="45" t="n"/>
      <x:c r="F25" s="45" t="n"/>
      <x:c r="G25" s="45" t="n"/>
      <x:c r="H25" s="45" t="n"/>
      <x:c r="I25" s="45" t="n"/>
      <x:c r="J25" s="45" t="n"/>
      <x:c r="K25" s="45" t="n"/>
      <x:c r="L25" s="45" t="n"/>
      <x:c r="M25" s="45" t="n"/>
      <x:c r="N25" s="45" t="n"/>
      <x:c r="O25" s="45" t="n"/>
      <x:c r="P25" s="45" t="n"/>
      <x:c r="Q25" s="45" t="n"/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48" t="inlineStr">
        <x:is>
          <x:t xml:space="preserve">B032–B047</x:t>
        </x:is>
      </x:c>
      <x:c r="B27" s="164" t="n"/>
      <x:c r="C27" s="164" t="n"/>
      <x:c r="D27" s="164" t="n"/>
      <x:c r="E27" s="164" t="n"/>
      <x:c r="F27" s="164" t="n"/>
      <x:c r="G27" s="164" t="n"/>
      <x:c r="H27" s="164" t="n"/>
      <x:c r="I27" s="164" t="n"/>
      <x:c r="J27" s="164" t="n"/>
      <x:c r="K27" s="164" t="n"/>
      <x:c r="L27" s="164" t="n"/>
      <x:c r="M27" s="164" t="n"/>
      <x:c r="N27" s="164" t="n"/>
      <x:c r="O27" s="164" t="n"/>
      <x:c r="P27" s="164" t="n"/>
      <x:c r="Q27" s="164" t="n"/>
      <x:c r="R27" s="164" t="n"/>
      <x:c r="S27" s="164" t="n"/>
      <x:c r="T27" s="164" t="n"/>
    </x:row>
    <x:row r="28">
      <x:c r="A28" s="38" t="inlineStr">
        <x:is>
          <x:t xml:space="preserve">BITGROUP</x:t>
        </x:is>
      </x:c>
      <x:c r="B28" s="39" t="str">
        <x:f>IF($B$194="","",IFERROR(VLOOKUP($B$194,$A$61:$T$156,16,FALSE),""))</x:f>
      </x:c>
      <x:c r="C28" s="39" t="str">
        <x:f>IF($B$195="","",IFERROR(VLOOKUP($B$195,$A$61:$T$156,16,FALSE),""))</x:f>
      </x:c>
      <x:c r="D28" s="39" t="str">
        <x:f>IF($B$196="","",IFERROR(VLOOKUP($B$196,$A$61:$T$156,16,FALSE),""))</x:f>
      </x:c>
      <x:c r="E28" s="39" t="str">
        <x:f>IF($B$197="","",IFERROR(VLOOKUP($B$197,$A$61:$T$156,16,FALSE),""))</x:f>
      </x:c>
      <x:c r="F28" s="39" t="str">
        <x:f>IF($B$198="","",IFERROR(VLOOKUP($B$198,$A$61:$T$156,16,FALSE),""))</x:f>
      </x:c>
      <x:c r="G28" s="39" t="str">
        <x:f>IF($B$199="","",IFERROR(VLOOKUP($B$199,$A$61:$T$156,16,FALSE),""))</x:f>
      </x:c>
      <x:c r="H28" s="39" t="str">
        <x:f>IF($B$200="","",IFERROR(VLOOKUP($B$200,$A$61:$T$156,16,FALSE),""))</x:f>
      </x:c>
      <x:c r="I28" s="39" t="str">
        <x:f>IF($B$201="","",IFERROR(VLOOKUP($B$201,$A$61:$T$156,16,FALSE),""))</x:f>
      </x:c>
      <x:c r="J28" s="39" t="str">
        <x:f>IF($B$202="","",IFERROR(VLOOKUP($B$202,$A$61:$T$156,16,FALSE),""))</x:f>
      </x:c>
      <x:c r="K28" s="39" t="str">
        <x:f>IF($B$203="","",IFERROR(VLOOKUP($B$203,$A$61:$T$156,16,FALSE),""))</x:f>
      </x:c>
      <x:c r="L28" s="39" t="str">
        <x:f>IF($B$204="","",IFERROR(VLOOKUP($B$204,$A$61:$T$156,16,FALSE),""))</x:f>
      </x:c>
      <x:c r="M28" s="39" t="str">
        <x:f>IF($B$205="","",IFERROR(VLOOKUP($B$205,$A$61:$T$156,16,FALSE),""))</x:f>
      </x:c>
      <x:c r="N28" s="39" t="str">
        <x:f>IF($B$206="","",IFERROR(VLOOKUP($B$206,$A$61:$T$156,16,FALSE),""))</x:f>
      </x:c>
      <x:c r="O28" s="39" t="str">
        <x:f>IF($B$207="","",IFERROR(VLOOKUP($B$207,$A$61:$T$156,16,FALSE),""))</x:f>
      </x:c>
      <x:c r="P28" s="39" t="str">
        <x:f>IF($B$208="","",IFERROR(VLOOKUP($B$208,$A$61:$T$156,16,FALSE),""))</x:f>
      </x:c>
      <x:c r="Q28" s="39" t="str">
        <x:f>IF($B$209="","",IFERROR(VLOOKUP($B$209,$A$61:$T$156,16,FALSE),""))</x:f>
      </x:c>
      <x:c r="R28" s="1" t="n"/>
      <x:c r="S28" s="1" t="n"/>
      <x:c r="T28" s="1" t="n"/>
    </x:row>
    <x:row r="29">
      <x:c r="A29" s="38" t="inlineStr">
        <x:is>
          <x:t xml:space="preserve">TRUST</x:t>
        </x:is>
      </x:c>
      <x:c r="B29" s="39" t="str">
        <x:f>IF($B$194="","",IFERROR(VLOOKUP($B$194,$A$61:$T$156,6,FALSE),""))</x:f>
      </x:c>
      <x:c r="C29" s="39" t="str">
        <x:f>IF($B$195="","",IFERROR(VLOOKUP($B$195,$A$61:$T$156,6,FALSE),""))</x:f>
      </x:c>
      <x:c r="D29" s="39" t="str">
        <x:f>IF($B$196="","",IFERROR(VLOOKUP($B$196,$A$61:$T$156,6,FALSE),""))</x:f>
      </x:c>
      <x:c r="E29" s="39" t="str">
        <x:f>IF($B$197="","",IFERROR(VLOOKUP($B$197,$A$61:$T$156,6,FALSE),""))</x:f>
      </x:c>
      <x:c r="F29" s="39" t="str">
        <x:f>IF($B$198="","",IFERROR(VLOOKUP($B$198,$A$61:$T$156,6,FALSE),""))</x:f>
      </x:c>
      <x:c r="G29" s="39" t="str">
        <x:f>IF($B$199="","",IFERROR(VLOOKUP($B$199,$A$61:$T$156,6,FALSE),""))</x:f>
      </x:c>
      <x:c r="H29" s="39" t="str">
        <x:f>IF($B$200="","",IFERROR(VLOOKUP($B$200,$A$61:$T$156,6,FALSE),""))</x:f>
      </x:c>
      <x:c r="I29" s="39" t="str">
        <x:f>IF($B$201="","",IFERROR(VLOOKUP($B$201,$A$61:$T$156,6,FALSE),""))</x:f>
      </x:c>
      <x:c r="J29" s="39" t="str">
        <x:f>IF($B$202="","",IFERROR(VLOOKUP($B$202,$A$61:$T$156,6,FALSE),""))</x:f>
      </x:c>
      <x:c r="K29" s="39" t="str">
        <x:f>IF($B$203="","",IFERROR(VLOOKUP($B$203,$A$61:$T$156,6,FALSE),""))</x:f>
      </x:c>
      <x:c r="L29" s="39" t="str">
        <x:f>IF($B$204="","",IFERROR(VLOOKUP($B$204,$A$61:$T$156,6,FALSE),""))</x:f>
      </x:c>
      <x:c r="M29" s="39" t="str">
        <x:f>IF($B$205="","",IFERROR(VLOOKUP($B$205,$A$61:$T$156,6,FALSE),""))</x:f>
      </x:c>
      <x:c r="N29" s="39" t="str">
        <x:f>IF($B$206="","",IFERROR(VLOOKUP($B$206,$A$61:$T$156,6,FALSE),""))</x:f>
      </x:c>
      <x:c r="O29" s="39" t="str">
        <x:f>IF($B$207="","",IFERROR(VLOOKUP($B$207,$A$61:$T$156,6,FALSE),""))</x:f>
      </x:c>
      <x:c r="P29" s="39" t="str">
        <x:f>IF($B$208="","",IFERROR(VLOOKUP($B$208,$A$61:$T$156,6,FALSE),""))</x:f>
      </x:c>
      <x:c r="Q29" s="39" t="str">
        <x:f>IF($B$209="","",IFERROR(VLOOKUP($B$209,$A$61:$T$156,6,FALSE),""))</x:f>
      </x:c>
      <x:c r="R29" s="1" t="n"/>
      <x:c r="S29" s="1" t="n"/>
      <x:c r="T29" s="1" t="n"/>
    </x:row>
    <x:row r="30">
      <x:c r="A30" s="38" t="inlineStr">
        <x:is>
          <x:t xml:space="preserve">BIT TYPE</x:t>
        </x:is>
      </x:c>
      <x:c r="B30" s="39" t="str">
        <x:f>IF($D$194="","",$D$194)</x:f>
      </x:c>
      <x:c r="C30" s="39" t="str">
        <x:f>IF($D$195="","",$D$195)</x:f>
      </x:c>
      <x:c r="D30" s="39" t="str">
        <x:f>IF($D$196="","",$D$196)</x:f>
      </x:c>
      <x:c r="E30" s="39" t="str">
        <x:f>IF($D$197="","",$D$197)</x:f>
      </x:c>
      <x:c r="F30" s="39" t="str">
        <x:f>IF($D$198="","",$D$198)</x:f>
      </x:c>
      <x:c r="G30" s="39" t="str">
        <x:f>IF($D$199="","",$D$199)</x:f>
      </x:c>
      <x:c r="H30" s="39" t="str">
        <x:f>IF($D$200="","",$D$200)</x:f>
      </x:c>
      <x:c r="I30" s="39" t="str">
        <x:f>IF($D$201="","",$D$201)</x:f>
      </x:c>
      <x:c r="J30" s="39" t="str">
        <x:f>IF($D$202="","",$D$202)</x:f>
      </x:c>
      <x:c r="K30" s="39" t="str">
        <x:f>IF($D$203="","",$D$203)</x:f>
      </x:c>
      <x:c r="L30" s="39" t="str">
        <x:f>IF($D$204="","",$D$204)</x:f>
      </x:c>
      <x:c r="M30" s="39" t="str">
        <x:f>IF($D$205="","",$D$205)</x:f>
      </x:c>
      <x:c r="N30" s="39" t="str">
        <x:f>IF($D$206="","",$D$206)</x:f>
      </x:c>
      <x:c r="O30" s="39" t="str">
        <x:f>IF($D$207="","",$D$207)</x:f>
      </x:c>
      <x:c r="P30" s="39" t="str">
        <x:f>IF($D$208="","",$D$208)</x:f>
      </x:c>
      <x:c r="Q30" s="39" t="str">
        <x:f>IF($D$209="","",$D$209)</x:f>
      </x:c>
      <x:c r="R30" s="1" t="n"/>
      <x:c r="S30" s="1" t="n"/>
      <x:c r="T30" s="1" t="n"/>
    </x:row>
    <x:row r="31">
      <x:c r="A31" s="38" t="inlineStr">
        <x:is>
          <x:t xml:space="preserve">POSITION</x:t>
        </x:is>
      </x:c>
      <x:c r="B31" s="39" t="str">
        <x:f>$A$194</x:f>
        <x:v>B032</x:v>
      </x:c>
      <x:c r="C31" s="39" t="str">
        <x:f>$A$195</x:f>
        <x:v>B033</x:v>
      </x:c>
      <x:c r="D31" s="39" t="str">
        <x:f>$A$196</x:f>
        <x:v>B034</x:v>
      </x:c>
      <x:c r="E31" s="39" t="str">
        <x:f>$A$197</x:f>
        <x:v>B035</x:v>
      </x:c>
      <x:c r="F31" s="39" t="str">
        <x:f>$A$198</x:f>
        <x:v>B036</x:v>
      </x:c>
      <x:c r="G31" s="39" t="str">
        <x:f>$A$199</x:f>
        <x:v>B037</x:v>
      </x:c>
      <x:c r="H31" s="39" t="str">
        <x:f>$A$200</x:f>
        <x:v>B038</x:v>
      </x:c>
      <x:c r="I31" s="39" t="str">
        <x:f>$A$201</x:f>
        <x:v>B039</x:v>
      </x:c>
      <x:c r="J31" s="39" t="str">
        <x:f>$A$202</x:f>
        <x:v>B040</x:v>
      </x:c>
      <x:c r="K31" s="39" t="str">
        <x:f>$A$203</x:f>
        <x:v>B041</x:v>
      </x:c>
      <x:c r="L31" s="39" t="str">
        <x:f>$A$204</x:f>
        <x:v>B042</x:v>
      </x:c>
      <x:c r="M31" s="39" t="str">
        <x:f>$A$205</x:f>
        <x:v>B043</x:v>
      </x:c>
      <x:c r="N31" s="39" t="str">
        <x:f>$A$206</x:f>
        <x:v>B044</x:v>
      </x:c>
      <x:c r="O31" s="39" t="str">
        <x:f>$A$207</x:f>
        <x:v>B045</x:v>
      </x:c>
      <x:c r="P31" s="39" t="str">
        <x:f>$A$208</x:f>
        <x:v>B046</x:v>
      </x:c>
      <x:c r="Q31" s="39" t="str">
        <x:f>$A$209</x:f>
        <x:v>B047</x:v>
      </x:c>
      <x:c r="R31" s="1" t="n"/>
      <x:c r="S31" s="1" t="n"/>
      <x:c r="T31" s="1" t="n"/>
    </x:row>
    <x:row r="32">
      <x:c r="A32" s="38" t="inlineStr">
        <x:is>
          <x:t xml:space="preserve">STATE</x:t>
        </x:is>
      </x:c>
      <x:c r="B32" s="45" t="n"/>
      <x:c r="C32" s="45" t="n"/>
      <x:c r="D32" s="45" t="n"/>
      <x:c r="E32" s="45" t="n"/>
      <x:c r="F32" s="45" t="n"/>
      <x:c r="G32" s="45" t="n"/>
      <x:c r="H32" s="45" t="n"/>
      <x:c r="I32" s="45" t="n"/>
      <x:c r="J32" s="45" t="n"/>
      <x:c r="K32" s="45" t="n"/>
      <x:c r="L32" s="45" t="n"/>
      <x:c r="M32" s="45" t="n"/>
      <x:c r="N32" s="45" t="n"/>
      <x:c r="O32" s="45" t="n"/>
      <x:c r="P32" s="45" t="n"/>
      <x:c r="Q32" s="45" t="n"/>
      <x:c r="R32" s="1" t="n"/>
      <x:c r="S32" s="1" t="n"/>
      <x:c r="T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</x:row>
    <x:row r="34">
      <x:c r="A34" s="148" t="inlineStr">
        <x:is>
          <x:t xml:space="preserve">B048–B063</x:t>
        </x:is>
      </x:c>
      <x:c r="B34" s="164" t="n"/>
      <x:c r="C34" s="164" t="n"/>
      <x:c r="D34" s="164" t="n"/>
      <x:c r="E34" s="164" t="n"/>
      <x:c r="F34" s="164" t="n"/>
      <x:c r="G34" s="164" t="n"/>
      <x:c r="H34" s="164" t="n"/>
      <x:c r="I34" s="164" t="n"/>
      <x:c r="J34" s="164" t="n"/>
      <x:c r="K34" s="164" t="n"/>
      <x:c r="L34" s="164" t="n"/>
      <x:c r="M34" s="164" t="n"/>
      <x:c r="N34" s="164" t="n"/>
      <x:c r="O34" s="164" t="n"/>
      <x:c r="P34" s="164" t="n"/>
      <x:c r="Q34" s="164" t="n"/>
      <x:c r="R34" s="164" t="n"/>
      <x:c r="S34" s="164" t="n"/>
      <x:c r="T34" s="164" t="n"/>
    </x:row>
    <x:row r="35">
      <x:c r="A35" s="38" t="inlineStr">
        <x:is>
          <x:t xml:space="preserve">BITGROUP</x:t>
        </x:is>
      </x:c>
      <x:c r="B35" s="39" t="str">
        <x:f>IF($B$210="","",IFERROR(VLOOKUP($B$210,$A$61:$T$156,16,FALSE),""))</x:f>
      </x:c>
      <x:c r="C35" s="39" t="str">
        <x:f>IF($B$211="","",IFERROR(VLOOKUP($B$211,$A$61:$T$156,16,FALSE),""))</x:f>
      </x:c>
      <x:c r="D35" s="39" t="str">
        <x:f>IF($B$212="","",IFERROR(VLOOKUP($B$212,$A$61:$T$156,16,FALSE),""))</x:f>
      </x:c>
      <x:c r="E35" s="39" t="str">
        <x:f>IF($B$213="","",IFERROR(VLOOKUP($B$213,$A$61:$T$156,16,FALSE),""))</x:f>
      </x:c>
      <x:c r="F35" s="39" t="str">
        <x:f>IF($B$214="","",IFERROR(VLOOKUP($B$214,$A$61:$T$156,16,FALSE),""))</x:f>
      </x:c>
      <x:c r="G35" s="39" t="str">
        <x:f>IF($B$215="","",IFERROR(VLOOKUP($B$215,$A$61:$T$156,16,FALSE),""))</x:f>
      </x:c>
      <x:c r="H35" s="39" t="str">
        <x:f>IF($B$216="","",IFERROR(VLOOKUP($B$216,$A$61:$T$156,16,FALSE),""))</x:f>
      </x:c>
      <x:c r="I35" s="39" t="str">
        <x:f>IF($B$217="","",IFERROR(VLOOKUP($B$217,$A$61:$T$156,16,FALSE),""))</x:f>
      </x:c>
      <x:c r="J35" s="39" t="str">
        <x:f>IF($B$218="","",IFERROR(VLOOKUP($B$218,$A$61:$T$156,16,FALSE),""))</x:f>
      </x:c>
      <x:c r="K35" s="39" t="str">
        <x:f>IF($B$219="","",IFERROR(VLOOKUP($B$219,$A$61:$T$156,16,FALSE),""))</x:f>
      </x:c>
      <x:c r="L35" s="39" t="str">
        <x:f>IF($B$220="","",IFERROR(VLOOKUP($B$220,$A$61:$T$156,16,FALSE),""))</x:f>
      </x:c>
      <x:c r="M35" s="39" t="str">
        <x:f>IF($B$221="","",IFERROR(VLOOKUP($B$221,$A$61:$T$156,16,FALSE),""))</x:f>
      </x:c>
      <x:c r="N35" s="39" t="str">
        <x:f>IF($B$222="","",IFERROR(VLOOKUP($B$222,$A$61:$T$156,16,FALSE),""))</x:f>
      </x:c>
      <x:c r="O35" s="39" t="str">
        <x:f>IF($B$223="","",IFERROR(VLOOKUP($B$223,$A$61:$T$156,16,FALSE),""))</x:f>
      </x:c>
      <x:c r="P35" s="39" t="str">
        <x:f>IF($B$224="","",IFERROR(VLOOKUP($B$224,$A$61:$T$156,16,FALSE),""))</x:f>
      </x:c>
      <x:c r="Q35" s="39" t="str">
        <x:f>IF($B$225="","",IFERROR(VLOOKUP($B$225,$A$61:$T$156,16,FALSE),""))</x:f>
      </x:c>
      <x:c r="R35" s="1" t="n"/>
      <x:c r="S35" s="1" t="n"/>
      <x:c r="T35" s="1" t="n"/>
    </x:row>
    <x:row r="36">
      <x:c r="A36" s="38" t="inlineStr">
        <x:is>
          <x:t xml:space="preserve">TRUST</x:t>
        </x:is>
      </x:c>
      <x:c r="B36" s="39" t="str">
        <x:f>IF($B$210="","",IFERROR(VLOOKUP($B$210,$A$61:$T$156,6,FALSE),""))</x:f>
      </x:c>
      <x:c r="C36" s="39" t="str">
        <x:f>IF($B$211="","",IFERROR(VLOOKUP($B$211,$A$61:$T$156,6,FALSE),""))</x:f>
      </x:c>
      <x:c r="D36" s="39" t="str">
        <x:f>IF($B$212="","",IFERROR(VLOOKUP($B$212,$A$61:$T$156,6,FALSE),""))</x:f>
      </x:c>
      <x:c r="E36" s="39" t="str">
        <x:f>IF($B$213="","",IFERROR(VLOOKUP($B$213,$A$61:$T$156,6,FALSE),""))</x:f>
      </x:c>
      <x:c r="F36" s="39" t="str">
        <x:f>IF($B$214="","",IFERROR(VLOOKUP($B$214,$A$61:$T$156,6,FALSE),""))</x:f>
      </x:c>
      <x:c r="G36" s="39" t="str">
        <x:f>IF($B$215="","",IFERROR(VLOOKUP($B$215,$A$61:$T$156,6,FALSE),""))</x:f>
      </x:c>
      <x:c r="H36" s="39" t="str">
        <x:f>IF($B$216="","",IFERROR(VLOOKUP($B$216,$A$61:$T$156,6,FALSE),""))</x:f>
      </x:c>
      <x:c r="I36" s="39" t="str">
        <x:f>IF($B$217="","",IFERROR(VLOOKUP($B$217,$A$61:$T$156,6,FALSE),""))</x:f>
      </x:c>
      <x:c r="J36" s="39" t="str">
        <x:f>IF($B$218="","",IFERROR(VLOOKUP($B$218,$A$61:$T$156,6,FALSE),""))</x:f>
      </x:c>
      <x:c r="K36" s="39" t="str">
        <x:f>IF($B$219="","",IFERROR(VLOOKUP($B$219,$A$61:$T$156,6,FALSE),""))</x:f>
      </x:c>
      <x:c r="L36" s="39" t="str">
        <x:f>IF($B$220="","",IFERROR(VLOOKUP($B$220,$A$61:$T$156,6,FALSE),""))</x:f>
      </x:c>
      <x:c r="M36" s="39" t="str">
        <x:f>IF($B$221="","",IFERROR(VLOOKUP($B$221,$A$61:$T$156,6,FALSE),""))</x:f>
      </x:c>
      <x:c r="N36" s="39" t="str">
        <x:f>IF($B$222="","",IFERROR(VLOOKUP($B$222,$A$61:$T$156,6,FALSE),""))</x:f>
      </x:c>
      <x:c r="O36" s="39" t="str">
        <x:f>IF($B$223="","",IFERROR(VLOOKUP($B$223,$A$61:$T$156,6,FALSE),""))</x:f>
      </x:c>
      <x:c r="P36" s="39" t="str">
        <x:f>IF($B$224="","",IFERROR(VLOOKUP($B$224,$A$61:$T$156,6,FALSE),""))</x:f>
      </x:c>
      <x:c r="Q36" s="39" t="str">
        <x:f>IF($B$225="","",IFERROR(VLOOKUP($B$225,$A$61:$T$156,6,FALSE),""))</x:f>
      </x:c>
      <x:c r="R36" s="1" t="n"/>
      <x:c r="S36" s="1" t="n"/>
      <x:c r="T36" s="1" t="n"/>
    </x:row>
    <x:row r="37">
      <x:c r="A37" s="38" t="inlineStr">
        <x:is>
          <x:t xml:space="preserve">BIT TYPE</x:t>
        </x:is>
      </x:c>
      <x:c r="B37" s="39" t="str">
        <x:f>IF($D$210="","",$D$210)</x:f>
      </x:c>
      <x:c r="C37" s="39" t="str">
        <x:f>IF($D$211="","",$D$211)</x:f>
      </x:c>
      <x:c r="D37" s="39" t="str">
        <x:f>IF($D$212="","",$D$212)</x:f>
      </x:c>
      <x:c r="E37" s="39" t="str">
        <x:f>IF($D$213="","",$D$213)</x:f>
      </x:c>
      <x:c r="F37" s="39" t="str">
        <x:f>IF($D$214="","",$D$214)</x:f>
      </x:c>
      <x:c r="G37" s="39" t="str">
        <x:f>IF($D$215="","",$D$215)</x:f>
      </x:c>
      <x:c r="H37" s="39" t="str">
        <x:f>IF($D$216="","",$D$216)</x:f>
      </x:c>
      <x:c r="I37" s="39" t="str">
        <x:f>IF($D$217="","",$D$217)</x:f>
      </x:c>
      <x:c r="J37" s="39" t="str">
        <x:f>IF($D$218="","",$D$218)</x:f>
      </x:c>
      <x:c r="K37" s="39" t="str">
        <x:f>IF($D$219="","",$D$219)</x:f>
      </x:c>
      <x:c r="L37" s="39" t="str">
        <x:f>IF($D$220="","",$D$220)</x:f>
      </x:c>
      <x:c r="M37" s="39" t="str">
        <x:f>IF($D$221="","",$D$221)</x:f>
      </x:c>
      <x:c r="N37" s="39" t="str">
        <x:f>IF($D$222="","",$D$222)</x:f>
      </x:c>
      <x:c r="O37" s="39" t="str">
        <x:f>IF($D$223="","",$D$223)</x:f>
      </x:c>
      <x:c r="P37" s="39" t="str">
        <x:f>IF($D$224="","",$D$224)</x:f>
      </x:c>
      <x:c r="Q37" s="39" t="str">
        <x:f>IF($D$225="","",$D$225)</x:f>
      </x:c>
      <x:c r="R37" s="1" t="n"/>
      <x:c r="S37" s="1" t="n"/>
      <x:c r="T37" s="1" t="n"/>
    </x:row>
    <x:row r="38">
      <x:c r="A38" s="38" t="inlineStr">
        <x:is>
          <x:t xml:space="preserve">POSITION</x:t>
        </x:is>
      </x:c>
      <x:c r="B38" s="39" t="str">
        <x:f>$A$210</x:f>
        <x:v>B048</x:v>
      </x:c>
      <x:c r="C38" s="39" t="str">
        <x:f>$A$211</x:f>
        <x:v>B049</x:v>
      </x:c>
      <x:c r="D38" s="39" t="str">
        <x:f>$A$212</x:f>
        <x:v>B050</x:v>
      </x:c>
      <x:c r="E38" s="39" t="str">
        <x:f>$A$213</x:f>
        <x:v>B051</x:v>
      </x:c>
      <x:c r="F38" s="39" t="str">
        <x:f>$A$214</x:f>
        <x:v>B052</x:v>
      </x:c>
      <x:c r="G38" s="39" t="str">
        <x:f>$A$215</x:f>
        <x:v>B053</x:v>
      </x:c>
      <x:c r="H38" s="39" t="str">
        <x:f>$A$216</x:f>
        <x:v>B054</x:v>
      </x:c>
      <x:c r="I38" s="39" t="str">
        <x:f>$A$217</x:f>
        <x:v>B055</x:v>
      </x:c>
      <x:c r="J38" s="39" t="str">
        <x:f>$A$218</x:f>
        <x:v>B056</x:v>
      </x:c>
      <x:c r="K38" s="39" t="str">
        <x:f>$A$219</x:f>
        <x:v>B057</x:v>
      </x:c>
      <x:c r="L38" s="39" t="str">
        <x:f>$A$220</x:f>
        <x:v>B058</x:v>
      </x:c>
      <x:c r="M38" s="39" t="str">
        <x:f>$A$221</x:f>
        <x:v>B059</x:v>
      </x:c>
      <x:c r="N38" s="39" t="str">
        <x:f>$A$222</x:f>
        <x:v>B060</x:v>
      </x:c>
      <x:c r="O38" s="39" t="str">
        <x:f>$A$223</x:f>
        <x:v>B061</x:v>
      </x:c>
      <x:c r="P38" s="39" t="str">
        <x:f>$A$224</x:f>
        <x:v>B062</x:v>
      </x:c>
      <x:c r="Q38" s="39" t="str">
        <x:f>$A$225</x:f>
        <x:v>B063</x:v>
      </x:c>
      <x:c r="R38" s="1" t="n"/>
      <x:c r="S38" s="1" t="n"/>
      <x:c r="T38" s="1" t="n"/>
    </x:row>
    <x:row r="39">
      <x:c r="A39" s="38" t="inlineStr">
        <x:is>
          <x:t xml:space="preserve">STATE</x:t>
        </x:is>
      </x:c>
      <x:c r="B39" s="45" t="n"/>
      <x:c r="C39" s="45" t="n"/>
      <x:c r="D39" s="45" t="n"/>
      <x:c r="E39" s="45" t="n"/>
      <x:c r="F39" s="45" t="n"/>
      <x:c r="G39" s="45" t="n"/>
      <x:c r="H39" s="45" t="n"/>
      <x:c r="I39" s="45" t="n"/>
      <x:c r="J39" s="45" t="n"/>
      <x:c r="K39" s="45" t="n"/>
      <x:c r="L39" s="45" t="n"/>
      <x:c r="M39" s="45" t="n"/>
      <x:c r="N39" s="45" t="n"/>
      <x:c r="O39" s="45" t="n"/>
      <x:c r="P39" s="45" t="n"/>
      <x:c r="Q39" s="45" t="n"/>
      <x:c r="R39" s="1" t="n"/>
      <x:c r="S39" s="1" t="n"/>
      <x:c r="T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</x:row>
    <x:row r="41">
      <x:c r="A41" s="148" t="inlineStr">
        <x:is>
          <x:t xml:space="preserve">B064–B079</x:t>
        </x:is>
      </x:c>
      <x:c r="B41" s="164" t="n"/>
      <x:c r="C41" s="164" t="n"/>
      <x:c r="D41" s="164" t="n"/>
      <x:c r="E41" s="164" t="n"/>
      <x:c r="F41" s="164" t="n"/>
      <x:c r="G41" s="164" t="n"/>
      <x:c r="H41" s="164" t="n"/>
      <x:c r="I41" s="164" t="n"/>
      <x:c r="J41" s="164" t="n"/>
      <x:c r="K41" s="164" t="n"/>
      <x:c r="L41" s="164" t="n"/>
      <x:c r="M41" s="164" t="n"/>
      <x:c r="N41" s="164" t="n"/>
      <x:c r="O41" s="164" t="n"/>
      <x:c r="P41" s="164" t="n"/>
      <x:c r="Q41" s="164" t="n"/>
      <x:c r="R41" s="164" t="n"/>
      <x:c r="S41" s="164" t="n"/>
      <x:c r="T41" s="164" t="n"/>
    </x:row>
    <x:row r="42">
      <x:c r="A42" s="38" t="inlineStr">
        <x:is>
          <x:t xml:space="preserve">BITGROUP</x:t>
        </x:is>
      </x:c>
      <x:c r="B42" s="39" t="str">
        <x:f>IF($B$226="","",IFERROR(VLOOKUP($B$226,$A$61:$T$156,16,FALSE),""))</x:f>
      </x:c>
      <x:c r="C42" s="39" t="str">
        <x:f>IF($B$227="","",IFERROR(VLOOKUP($B$227,$A$61:$T$156,16,FALSE),""))</x:f>
      </x:c>
      <x:c r="D42" s="39" t="str">
        <x:f>IF($B$228="","",IFERROR(VLOOKUP($B$228,$A$61:$T$156,16,FALSE),""))</x:f>
      </x:c>
      <x:c r="E42" s="39" t="str">
        <x:f>IF($B$229="","",IFERROR(VLOOKUP($B$229,$A$61:$T$156,16,FALSE),""))</x:f>
      </x:c>
      <x:c r="F42" s="39" t="str">
        <x:f>IF($B$230="","",IFERROR(VLOOKUP($B$230,$A$61:$T$156,16,FALSE),""))</x:f>
      </x:c>
      <x:c r="G42" s="39" t="str">
        <x:f>IF($B$231="","",IFERROR(VLOOKUP($B$231,$A$61:$T$156,16,FALSE),""))</x:f>
      </x:c>
      <x:c r="H42" s="39" t="str">
        <x:f>IF($B$232="","",IFERROR(VLOOKUP($B$232,$A$61:$T$156,16,FALSE),""))</x:f>
      </x:c>
      <x:c r="I42" s="39" t="str">
        <x:f>IF($B$233="","",IFERROR(VLOOKUP($B$233,$A$61:$T$156,16,FALSE),""))</x:f>
      </x:c>
      <x:c r="J42" s="39" t="str">
        <x:f>IF($B$234="","",IFERROR(VLOOKUP($B$234,$A$61:$T$156,16,FALSE),""))</x:f>
      </x:c>
      <x:c r="K42" s="39" t="str">
        <x:f>IF($B$235="","",IFERROR(VLOOKUP($B$235,$A$61:$T$156,16,FALSE),""))</x:f>
      </x:c>
      <x:c r="L42" s="39" t="str">
        <x:f>IF($B$236="","",IFERROR(VLOOKUP($B$236,$A$61:$T$156,16,FALSE),""))</x:f>
      </x:c>
      <x:c r="M42" s="39" t="str">
        <x:f>IF($B$237="","",IFERROR(VLOOKUP($B$237,$A$61:$T$156,16,FALSE),""))</x:f>
      </x:c>
      <x:c r="N42" s="39" t="str">
        <x:f>IF($B$238="","",IFERROR(VLOOKUP($B$238,$A$61:$T$156,16,FALSE),""))</x:f>
      </x:c>
      <x:c r="O42" s="39" t="str">
        <x:f>IF($B$239="","",IFERROR(VLOOKUP($B$239,$A$61:$T$156,16,FALSE),""))</x:f>
      </x:c>
      <x:c r="P42" s="39" t="str">
        <x:f>IF($B$240="","",IFERROR(VLOOKUP($B$240,$A$61:$T$156,16,FALSE),""))</x:f>
      </x:c>
      <x:c r="Q42" s="39" t="str">
        <x:f>IF($B$241="","",IFERROR(VLOOKUP($B$241,$A$61:$T$156,16,FALSE),""))</x:f>
      </x:c>
      <x:c r="R42" s="1" t="n"/>
      <x:c r="S42" s="1" t="n"/>
      <x:c r="T42" s="1" t="n"/>
    </x:row>
    <x:row r="43">
      <x:c r="A43" s="38" t="inlineStr">
        <x:is>
          <x:t xml:space="preserve">TRUST</x:t>
        </x:is>
      </x:c>
      <x:c r="B43" s="39" t="str">
        <x:f>IF($B$226="","",IFERROR(VLOOKUP($B$226,$A$61:$T$156,6,FALSE),""))</x:f>
      </x:c>
      <x:c r="C43" s="39" t="str">
        <x:f>IF($B$227="","",IFERROR(VLOOKUP($B$227,$A$61:$T$156,6,FALSE),""))</x:f>
      </x:c>
      <x:c r="D43" s="39" t="str">
        <x:f>IF($B$228="","",IFERROR(VLOOKUP($B$228,$A$61:$T$156,6,FALSE),""))</x:f>
      </x:c>
      <x:c r="E43" s="39" t="str">
        <x:f>IF($B$229="","",IFERROR(VLOOKUP($B$229,$A$61:$T$156,6,FALSE),""))</x:f>
      </x:c>
      <x:c r="F43" s="39" t="str">
        <x:f>IF($B$230="","",IFERROR(VLOOKUP($B$230,$A$61:$T$156,6,FALSE),""))</x:f>
      </x:c>
      <x:c r="G43" s="39" t="str">
        <x:f>IF($B$231="","",IFERROR(VLOOKUP($B$231,$A$61:$T$156,6,FALSE),""))</x:f>
      </x:c>
      <x:c r="H43" s="39" t="str">
        <x:f>IF($B$232="","",IFERROR(VLOOKUP($B$232,$A$61:$T$156,6,FALSE),""))</x:f>
      </x:c>
      <x:c r="I43" s="39" t="str">
        <x:f>IF($B$233="","",IFERROR(VLOOKUP($B$233,$A$61:$T$156,6,FALSE),""))</x:f>
      </x:c>
      <x:c r="J43" s="39" t="str">
        <x:f>IF($B$234="","",IFERROR(VLOOKUP($B$234,$A$61:$T$156,6,FALSE),""))</x:f>
      </x:c>
      <x:c r="K43" s="39" t="str">
        <x:f>IF($B$235="","",IFERROR(VLOOKUP($B$235,$A$61:$T$156,6,FALSE),""))</x:f>
      </x:c>
      <x:c r="L43" s="39" t="str">
        <x:f>IF($B$236="","",IFERROR(VLOOKUP($B$236,$A$61:$T$156,6,FALSE),""))</x:f>
      </x:c>
      <x:c r="M43" s="39" t="str">
        <x:f>IF($B$237="","",IFERROR(VLOOKUP($B$237,$A$61:$T$156,6,FALSE),""))</x:f>
      </x:c>
      <x:c r="N43" s="39" t="str">
        <x:f>IF($B$238="","",IFERROR(VLOOKUP($B$238,$A$61:$T$156,6,FALSE),""))</x:f>
      </x:c>
      <x:c r="O43" s="39" t="str">
        <x:f>IF($B$239="","",IFERROR(VLOOKUP($B$239,$A$61:$T$156,6,FALSE),""))</x:f>
      </x:c>
      <x:c r="P43" s="39" t="str">
        <x:f>IF($B$240="","",IFERROR(VLOOKUP($B$240,$A$61:$T$156,6,FALSE),""))</x:f>
      </x:c>
      <x:c r="Q43" s="39" t="str">
        <x:f>IF($B$241="","",IFERROR(VLOOKUP($B$241,$A$61:$T$156,6,FALSE),""))</x:f>
      </x:c>
      <x:c r="R43" s="1" t="n"/>
      <x:c r="S43" s="1" t="n"/>
      <x:c r="T43" s="1" t="n"/>
    </x:row>
    <x:row r="44">
      <x:c r="A44" s="38" t="inlineStr">
        <x:is>
          <x:t xml:space="preserve">BIT TYPE</x:t>
        </x:is>
      </x:c>
      <x:c r="B44" s="39" t="str">
        <x:f>IF($D$226="","",$D$226)</x:f>
      </x:c>
      <x:c r="C44" s="39" t="str">
        <x:f>IF($D$227="","",$D$227)</x:f>
      </x:c>
      <x:c r="D44" s="39" t="str">
        <x:f>IF($D$228="","",$D$228)</x:f>
      </x:c>
      <x:c r="E44" s="39" t="str">
        <x:f>IF($D$229="","",$D$229)</x:f>
      </x:c>
      <x:c r="F44" s="39" t="str">
        <x:f>IF($D$230="","",$D$230)</x:f>
      </x:c>
      <x:c r="G44" s="39" t="str">
        <x:f>IF($D$231="","",$D$231)</x:f>
      </x:c>
      <x:c r="H44" s="39" t="str">
        <x:f>IF($D$232="","",$D$232)</x:f>
      </x:c>
      <x:c r="I44" s="39" t="str">
        <x:f>IF($D$233="","",$D$233)</x:f>
      </x:c>
      <x:c r="J44" s="39" t="str">
        <x:f>IF($D$234="","",$D$234)</x:f>
      </x:c>
      <x:c r="K44" s="39" t="str">
        <x:f>IF($D$235="","",$D$235)</x:f>
      </x:c>
      <x:c r="L44" s="39" t="str">
        <x:f>IF($D$236="","",$D$236)</x:f>
      </x:c>
      <x:c r="M44" s="39" t="str">
        <x:f>IF($D$237="","",$D$237)</x:f>
      </x:c>
      <x:c r="N44" s="39" t="str">
        <x:f>IF($D$238="","",$D$238)</x:f>
      </x:c>
      <x:c r="O44" s="39" t="str">
        <x:f>IF($D$239="","",$D$239)</x:f>
      </x:c>
      <x:c r="P44" s="39" t="str">
        <x:f>IF($D$240="","",$D$240)</x:f>
      </x:c>
      <x:c r="Q44" s="39" t="str">
        <x:f>IF($D$241="","",$D$241)</x:f>
      </x:c>
      <x:c r="R44" s="1" t="n"/>
      <x:c r="S44" s="1" t="n"/>
      <x:c r="T44" s="1" t="n"/>
    </x:row>
    <x:row r="45">
      <x:c r="A45" s="38" t="inlineStr">
        <x:is>
          <x:t xml:space="preserve">POSITION</x:t>
        </x:is>
      </x:c>
      <x:c r="B45" s="39" t="str">
        <x:f>$A$226</x:f>
        <x:v>B064</x:v>
      </x:c>
      <x:c r="C45" s="39" t="str">
        <x:f>$A$227</x:f>
        <x:v>B065</x:v>
      </x:c>
      <x:c r="D45" s="39" t="str">
        <x:f>$A$228</x:f>
        <x:v>B066</x:v>
      </x:c>
      <x:c r="E45" s="39" t="str">
        <x:f>$A$229</x:f>
        <x:v>B067</x:v>
      </x:c>
      <x:c r="F45" s="39" t="str">
        <x:f>$A$230</x:f>
        <x:v>B068</x:v>
      </x:c>
      <x:c r="G45" s="39" t="str">
        <x:f>$A$231</x:f>
        <x:v>B069</x:v>
      </x:c>
      <x:c r="H45" s="39" t="str">
        <x:f>$A$232</x:f>
        <x:v>B070</x:v>
      </x:c>
      <x:c r="I45" s="39" t="str">
        <x:f>$A$233</x:f>
        <x:v>B071</x:v>
      </x:c>
      <x:c r="J45" s="39" t="str">
        <x:f>$A$234</x:f>
        <x:v>B072</x:v>
      </x:c>
      <x:c r="K45" s="39" t="str">
        <x:f>$A$235</x:f>
        <x:v>B073</x:v>
      </x:c>
      <x:c r="L45" s="39" t="str">
        <x:f>$A$236</x:f>
        <x:v>B074</x:v>
      </x:c>
      <x:c r="M45" s="39" t="str">
        <x:f>$A$237</x:f>
        <x:v>B075</x:v>
      </x:c>
      <x:c r="N45" s="39" t="str">
        <x:f>$A$238</x:f>
        <x:v>B076</x:v>
      </x:c>
      <x:c r="O45" s="39" t="str">
        <x:f>$A$239</x:f>
        <x:v>B077</x:v>
      </x:c>
      <x:c r="P45" s="39" t="str">
        <x:f>$A$240</x:f>
        <x:v>B078</x:v>
      </x:c>
      <x:c r="Q45" s="39" t="str">
        <x:f>$A$241</x:f>
        <x:v>B079</x:v>
      </x:c>
      <x:c r="R45" s="1" t="n"/>
      <x:c r="S45" s="1" t="n"/>
      <x:c r="T45" s="1" t="n"/>
    </x:row>
    <x:row r="46">
      <x:c r="A46" s="38" t="inlineStr">
        <x:is>
          <x:t xml:space="preserve">STATE</x:t>
        </x:is>
      </x:c>
      <x:c r="B46" s="45" t="n"/>
      <x:c r="C46" s="45" t="n"/>
      <x:c r="D46" s="45" t="n"/>
      <x:c r="E46" s="45" t="n"/>
      <x:c r="F46" s="45" t="n"/>
      <x:c r="G46" s="45" t="n"/>
      <x:c r="H46" s="45" t="n"/>
      <x:c r="I46" s="45" t="n"/>
      <x:c r="J46" s="45" t="n"/>
      <x:c r="K46" s="45" t="n"/>
      <x:c r="L46" s="45" t="n"/>
      <x:c r="M46" s="45" t="n"/>
      <x:c r="N46" s="45" t="n"/>
      <x:c r="O46" s="45" t="n"/>
      <x:c r="P46" s="45" t="n"/>
      <x:c r="Q46" s="45" t="n"/>
      <x:c r="R46" s="1" t="n"/>
      <x:c r="S46" s="1" t="n"/>
      <x:c r="T46" s="1" t="n"/>
    </x:row>
    <x:row r="47">
      <x:c r="A47" s="1" t="n"/>
      <x:c r="B47" s="1" t="n"/>
      <x:c r="C47" s="1" t="n"/>
      <x:c r="D47" s="1" t="n"/>
      <x:c r="E47" s="1" t="n"/>
      <x:c r="F47" s="1" t="n"/>
      <x:c r="G47" s="1" t="n"/>
      <x:c r="H47" s="1" t="n"/>
      <x:c r="I47" s="1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</x:row>
    <x:row r="48">
      <x:c r="A48" s="148" t="inlineStr">
        <x:is>
          <x:t xml:space="preserve">B080–B095</x:t>
        </x:is>
      </x:c>
      <x:c r="B48" s="164" t="n"/>
      <x:c r="C48" s="164" t="n"/>
      <x:c r="D48" s="164" t="n"/>
      <x:c r="E48" s="164" t="n"/>
      <x:c r="F48" s="164" t="n"/>
      <x:c r="G48" s="164" t="n"/>
      <x:c r="H48" s="164" t="n"/>
      <x:c r="I48" s="164" t="n"/>
      <x:c r="J48" s="164" t="n"/>
      <x:c r="K48" s="164" t="n"/>
      <x:c r="L48" s="164" t="n"/>
      <x:c r="M48" s="164" t="n"/>
      <x:c r="N48" s="164" t="n"/>
      <x:c r="O48" s="164" t="n"/>
      <x:c r="P48" s="164" t="n"/>
      <x:c r="Q48" s="164" t="n"/>
      <x:c r="R48" s="164" t="n"/>
      <x:c r="S48" s="164" t="n"/>
      <x:c r="T48" s="164" t="n"/>
    </x:row>
    <x:row r="49">
      <x:c r="A49" s="38" t="inlineStr">
        <x:is>
          <x:t xml:space="preserve">BITGROUP</x:t>
        </x:is>
      </x:c>
      <x:c r="B49" s="39" t="str">
        <x:f>IF($B$242="","",IFERROR(VLOOKUP($B$242,$A$61:$T$156,16,FALSE),""))</x:f>
      </x:c>
      <x:c r="C49" s="39" t="str">
        <x:f>IF($B$243="","",IFERROR(VLOOKUP($B$243,$A$61:$T$156,16,FALSE),""))</x:f>
      </x:c>
      <x:c r="D49" s="39" t="str">
        <x:f>IF($B$244="","",IFERROR(VLOOKUP($B$244,$A$61:$T$156,16,FALSE),""))</x:f>
      </x:c>
      <x:c r="E49" s="39" t="str">
        <x:f>IF($B$245="","",IFERROR(VLOOKUP($B$245,$A$61:$T$156,16,FALSE),""))</x:f>
      </x:c>
      <x:c r="F49" s="39" t="str">
        <x:f>IF($B$246="","",IFERROR(VLOOKUP($B$246,$A$61:$T$156,16,FALSE),""))</x:f>
      </x:c>
      <x:c r="G49" s="39" t="str">
        <x:f>IF($B$247="","",IFERROR(VLOOKUP($B$247,$A$61:$T$156,16,FALSE),""))</x:f>
      </x:c>
      <x:c r="H49" s="39" t="str">
        <x:f>IF($B$248="","",IFERROR(VLOOKUP($B$248,$A$61:$T$156,16,FALSE),""))</x:f>
      </x:c>
      <x:c r="I49" s="39" t="str">
        <x:f>IF($B$249="","",IFERROR(VLOOKUP($B$249,$A$61:$T$156,16,FALSE),""))</x:f>
      </x:c>
      <x:c r="J49" s="39" t="str">
        <x:f>IF($B$250="","",IFERROR(VLOOKUP($B$250,$A$61:$T$156,16,FALSE),""))</x:f>
      </x:c>
      <x:c r="K49" s="39" t="str">
        <x:f>IF($B$251="","",IFERROR(VLOOKUP($B$251,$A$61:$T$156,16,FALSE),""))</x:f>
      </x:c>
      <x:c r="L49" s="39" t="str">
        <x:f>IF($B$252="","",IFERROR(VLOOKUP($B$252,$A$61:$T$156,16,FALSE),""))</x:f>
      </x:c>
      <x:c r="M49" s="39" t="str">
        <x:f>IF($B$253="","",IFERROR(VLOOKUP($B$253,$A$61:$T$156,16,FALSE),""))</x:f>
      </x:c>
      <x:c r="N49" s="39" t="str">
        <x:f>IF($B$254="","",IFERROR(VLOOKUP($B$254,$A$61:$T$156,16,FALSE),""))</x:f>
      </x:c>
      <x:c r="O49" s="39" t="str">
        <x:f>IF($B$255="","",IFERROR(VLOOKUP($B$255,$A$61:$T$156,16,FALSE),""))</x:f>
      </x:c>
      <x:c r="P49" s="39" t="str">
        <x:f>IF($B$256="","",IFERROR(VLOOKUP($B$256,$A$61:$T$156,16,FALSE),""))</x:f>
      </x:c>
      <x:c r="Q49" s="39" t="str">
        <x:f>IF($B$257="","",IFERROR(VLOOKUP($B$257,$A$61:$T$156,16,FALSE),""))</x:f>
      </x:c>
      <x:c r="R49" s="1" t="n"/>
      <x:c r="S49" s="1" t="n"/>
      <x:c r="T49" s="1" t="n"/>
    </x:row>
    <x:row r="50">
      <x:c r="A50" s="38" t="inlineStr">
        <x:is>
          <x:t xml:space="preserve">TRUST</x:t>
        </x:is>
      </x:c>
      <x:c r="B50" s="39" t="str">
        <x:f>IF($B$242="","",IFERROR(VLOOKUP($B$242,$A$61:$T$156,6,FALSE),""))</x:f>
      </x:c>
      <x:c r="C50" s="39" t="str">
        <x:f>IF($B$243="","",IFERROR(VLOOKUP($B$243,$A$61:$T$156,6,FALSE),""))</x:f>
      </x:c>
      <x:c r="D50" s="39" t="str">
        <x:f>IF($B$244="","",IFERROR(VLOOKUP($B$244,$A$61:$T$156,6,FALSE),""))</x:f>
      </x:c>
      <x:c r="E50" s="39" t="str">
        <x:f>IF($B$245="","",IFERROR(VLOOKUP($B$245,$A$61:$T$156,6,FALSE),""))</x:f>
      </x:c>
      <x:c r="F50" s="39" t="str">
        <x:f>IF($B$246="","",IFERROR(VLOOKUP($B$246,$A$61:$T$156,6,FALSE),""))</x:f>
      </x:c>
      <x:c r="G50" s="39" t="str">
        <x:f>IF($B$247="","",IFERROR(VLOOKUP($B$247,$A$61:$T$156,6,FALSE),""))</x:f>
      </x:c>
      <x:c r="H50" s="39" t="str">
        <x:f>IF($B$248="","",IFERROR(VLOOKUP($B$248,$A$61:$T$156,6,FALSE),""))</x:f>
      </x:c>
      <x:c r="I50" s="39" t="str">
        <x:f>IF($B$249="","",IFERROR(VLOOKUP($B$249,$A$61:$T$156,6,FALSE),""))</x:f>
      </x:c>
      <x:c r="J50" s="39" t="str">
        <x:f>IF($B$250="","",IFERROR(VLOOKUP($B$250,$A$61:$T$156,6,FALSE),""))</x:f>
      </x:c>
      <x:c r="K50" s="39" t="str">
        <x:f>IF($B$251="","",IFERROR(VLOOKUP($B$251,$A$61:$T$156,6,FALSE),""))</x:f>
      </x:c>
      <x:c r="L50" s="39" t="str">
        <x:f>IF($B$252="","",IFERROR(VLOOKUP($B$252,$A$61:$T$156,6,FALSE),""))</x:f>
      </x:c>
      <x:c r="M50" s="39" t="str">
        <x:f>IF($B$253="","",IFERROR(VLOOKUP($B$253,$A$61:$T$156,6,FALSE),""))</x:f>
      </x:c>
      <x:c r="N50" s="39" t="str">
        <x:f>IF($B$254="","",IFERROR(VLOOKUP($B$254,$A$61:$T$156,6,FALSE),""))</x:f>
      </x:c>
      <x:c r="O50" s="39" t="str">
        <x:f>IF($B$255="","",IFERROR(VLOOKUP($B$255,$A$61:$T$156,6,FALSE),""))</x:f>
      </x:c>
      <x:c r="P50" s="39" t="str">
        <x:f>IF($B$256="","",IFERROR(VLOOKUP($B$256,$A$61:$T$156,6,FALSE),""))</x:f>
      </x:c>
      <x:c r="Q50" s="39" t="str">
        <x:f>IF($B$257="","",IFERROR(VLOOKUP($B$257,$A$61:$T$156,6,FALSE),""))</x:f>
      </x:c>
      <x:c r="R50" s="1" t="n"/>
      <x:c r="S50" s="1" t="n"/>
      <x:c r="T50" s="1" t="n"/>
    </x:row>
    <x:row r="51">
      <x:c r="A51" s="38" t="inlineStr">
        <x:is>
          <x:t xml:space="preserve">BIT TYPE</x:t>
        </x:is>
      </x:c>
      <x:c r="B51" s="39" t="str">
        <x:f>IF($D$242="","",$D$242)</x:f>
      </x:c>
      <x:c r="C51" s="39" t="str">
        <x:f>IF($D$243="","",$D$243)</x:f>
      </x:c>
      <x:c r="D51" s="39" t="str">
        <x:f>IF($D$244="","",$D$244)</x:f>
      </x:c>
      <x:c r="E51" s="39" t="str">
        <x:f>IF($D$245="","",$D$245)</x:f>
      </x:c>
      <x:c r="F51" s="39" t="str">
        <x:f>IF($D$246="","",$D$246)</x:f>
      </x:c>
      <x:c r="G51" s="39" t="str">
        <x:f>IF($D$247="","",$D$247)</x:f>
      </x:c>
      <x:c r="H51" s="39" t="str">
        <x:f>IF($D$248="","",$D$248)</x:f>
      </x:c>
      <x:c r="I51" s="39" t="str">
        <x:f>IF($D$249="","",$D$249)</x:f>
      </x:c>
      <x:c r="J51" s="39" t="str">
        <x:f>IF($D$250="","",$D$250)</x:f>
      </x:c>
      <x:c r="K51" s="39" t="str">
        <x:f>IF($D$251="","",$D$251)</x:f>
      </x:c>
      <x:c r="L51" s="39" t="str">
        <x:f>IF($D$252="","",$D$252)</x:f>
      </x:c>
      <x:c r="M51" s="39" t="str">
        <x:f>IF($D$253="","",$D$253)</x:f>
      </x:c>
      <x:c r="N51" s="39" t="str">
        <x:f>IF($D$254="","",$D$254)</x:f>
      </x:c>
      <x:c r="O51" s="39" t="str">
        <x:f>IF($D$255="","",$D$255)</x:f>
      </x:c>
      <x:c r="P51" s="39" t="str">
        <x:f>IF($D$256="","",$D$256)</x:f>
      </x:c>
      <x:c r="Q51" s="39" t="str">
        <x:f>IF($D$257="","",$D$257)</x:f>
      </x:c>
      <x:c r="R51" s="1" t="n"/>
      <x:c r="S51" s="1" t="n"/>
      <x:c r="T51" s="1" t="n"/>
    </x:row>
    <x:row r="52">
      <x:c r="A52" s="38" t="inlineStr">
        <x:is>
          <x:t xml:space="preserve">POSITION</x:t>
        </x:is>
      </x:c>
      <x:c r="B52" s="39" t="str">
        <x:f>$A$242</x:f>
        <x:v>B080</x:v>
      </x:c>
      <x:c r="C52" s="39" t="str">
        <x:f>$A$243</x:f>
        <x:v>B081</x:v>
      </x:c>
      <x:c r="D52" s="39" t="str">
        <x:f>$A$244</x:f>
        <x:v>B082</x:v>
      </x:c>
      <x:c r="E52" s="39" t="str">
        <x:f>$A$245</x:f>
        <x:v>B083</x:v>
      </x:c>
      <x:c r="F52" s="39" t="str">
        <x:f>$A$246</x:f>
        <x:v>B084</x:v>
      </x:c>
      <x:c r="G52" s="39" t="str">
        <x:f>$A$247</x:f>
        <x:v>B085</x:v>
      </x:c>
      <x:c r="H52" s="39" t="str">
        <x:f>$A$248</x:f>
        <x:v>B086</x:v>
      </x:c>
      <x:c r="I52" s="39" t="str">
        <x:f>$A$249</x:f>
        <x:v>B087</x:v>
      </x:c>
      <x:c r="J52" s="39" t="str">
        <x:f>$A$250</x:f>
        <x:v>B088</x:v>
      </x:c>
      <x:c r="K52" s="39" t="str">
        <x:f>$A$251</x:f>
        <x:v>B089</x:v>
      </x:c>
      <x:c r="L52" s="39" t="str">
        <x:f>$A$252</x:f>
        <x:v>B090</x:v>
      </x:c>
      <x:c r="M52" s="39" t="str">
        <x:f>$A$253</x:f>
        <x:v>B091</x:v>
      </x:c>
      <x:c r="N52" s="39" t="str">
        <x:f>$A$254</x:f>
        <x:v>B092</x:v>
      </x:c>
      <x:c r="O52" s="39" t="str">
        <x:f>$A$255</x:f>
        <x:v>B093</x:v>
      </x:c>
      <x:c r="P52" s="39" t="str">
        <x:f>$A$256</x:f>
        <x:v>B094</x:v>
      </x:c>
      <x:c r="Q52" s="39" t="str">
        <x:f>$A$257</x:f>
        <x:v>B095</x:v>
      </x:c>
      <x:c r="R52" s="1" t="n"/>
      <x:c r="S52" s="1" t="n"/>
      <x:c r="T52" s="1" t="n"/>
    </x:row>
    <x:row r="53">
      <x:c r="A53" s="38" t="inlineStr">
        <x:is>
          <x:t xml:space="preserve">STATE</x:t>
        </x:is>
      </x:c>
      <x:c r="B53" s="45" t="n"/>
      <x:c r="C53" s="45" t="n"/>
      <x:c r="D53" s="45" t="n"/>
      <x:c r="E53" s="45" t="n"/>
      <x:c r="F53" s="45" t="n"/>
      <x:c r="G53" s="45" t="n"/>
      <x:c r="H53" s="45" t="n"/>
      <x:c r="I53" s="45" t="n"/>
      <x:c r="J53" s="45" t="n"/>
      <x:c r="K53" s="45" t="n"/>
      <x:c r="L53" s="45" t="n"/>
      <x:c r="M53" s="45" t="n"/>
      <x:c r="N53" s="45" t="n"/>
      <x:c r="O53" s="45" t="n"/>
      <x:c r="P53" s="45" t="n"/>
      <x:c r="Q53" s="45" t="n"/>
      <x:c r="R53" s="1" t="n"/>
      <x:c r="S53" s="1" t="n"/>
      <x:c r="T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</x:row>
    <x:row r="55">
      <x:c r="A55" s="1" t="n"/>
      <x:c r="B55" s="1" t="n"/>
      <x:c r="C55" s="1" t="n"/>
      <x:c r="D55" s="1" t="n"/>
      <x:c r="E55" s="1" t="n"/>
      <x:c r="F55" s="1" t="n"/>
      <x:c r="G55" s="1" t="n"/>
      <x:c r="H55" s="1" t="n"/>
      <x:c r="I55" s="1" t="n"/>
      <x:c r="J55" s="1" t="n"/>
      <x:c r="K55" s="1" t="n"/>
      <x:c r="L55" s="1" t="n"/>
      <x:c r="M55" s="1" t="n"/>
      <x:c r="N55" s="1" t="n"/>
      <x:c r="O55" s="1" t="n"/>
      <x:c r="P55" s="1" t="n"/>
      <x:c r="Q55" s="1" t="n"/>
      <x:c r="R55" s="1" t="n"/>
      <x:c r="S55" s="1" t="n"/>
      <x:c r="T55" s="1" t="n"/>
    </x:row>
    <x:row r="56" s="97" customFormat="1" ht="28" customHeight="1">
      <x:c r="A56" s="124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</x:row>
    <x:row r="57">
      <x:c r="A57" s="1" t="n"/>
      <x:c r="B57" s="1" t="n"/>
      <x:c r="C57" s="1" t="n"/>
      <x:c r="D57" s="1" t="n"/>
      <x:c r="E57" s="1" t="n"/>
      <x:c r="F57" s="1" t="n"/>
      <x:c r="G57" s="1" t="n"/>
      <x:c r="H57" s="1" t="n"/>
      <x:c r="I57" s="1" t="n"/>
      <x:c r="J57" s="1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</x:row>
    <x:row r="58">
      <x:c r="A58" s="1" t="n"/>
      <x:c r="B58" s="1" t="n"/>
      <x:c r="C58" s="1" t="n"/>
      <x:c r="D58" s="1" t="n"/>
      <x:c r="E58" s="1" t="n"/>
      <x:c r="F58" s="1" t="n"/>
      <x:c r="G58" s="1" t="n"/>
      <x:c r="H58" s="1" t="n"/>
      <x:c r="I58" s="1" t="n"/>
      <x:c r="J58" s="1" t="n"/>
      <x:c r="K58" s="1" t="n"/>
      <x:c r="L58" s="1" t="n"/>
      <x:c r="M58" s="1" t="n"/>
      <x:c r="N58" s="1" t="n"/>
      <x:c r="O58" s="1" t="n"/>
      <x:c r="P58" s="1" t="n"/>
      <x:c r="Q58" s="1" t="n"/>
      <x:c r="R58" s="1" t="n"/>
      <x:c r="S58" s="1" t="n"/>
      <x:c r="T58" s="1" t="n"/>
    </x:row>
    <x:row r="59" s="97" customFormat="1" ht="24" customHeight="1">
      <x:c r="A59" s="107" t="inlineStr">
        <x:is>
          <x:t xml:space="preserve">|▪︎▪︎| — BITGROUP TABLE</x:t>
        </x:is>
      </x:c>
      <x:c r="B59" s="159" t="n"/>
      <x:c r="C59" s="159" t="n"/>
      <x:c r="D59" s="159" t="n"/>
      <x:c r="E59" s="159" t="n"/>
      <x:c r="F59" s="159" t="n"/>
      <x:c r="G59" s="159" t="n"/>
      <x:c r="H59" s="159" t="n"/>
      <x:c r="I59" s="159" t="n"/>
      <x:c r="J59" s="159" t="n"/>
      <x:c r="K59" s="159" t="n"/>
      <x:c r="L59" s="159" t="n"/>
      <x:c r="M59" s="159" t="n"/>
      <x:c r="N59" s="159" t="n"/>
      <x:c r="O59" s="159" t="n"/>
      <x:c r="P59" s="159" t="n"/>
      <x:c r="Q59" s="159" t="n"/>
      <x:c r="R59" s="159" t="n"/>
      <x:c r="S59" s="159" t="n"/>
      <x:c r="T59" s="159" t="n"/>
    </x:row>
    <x:row r="60" s="97" customFormat="1" ht="30" customHeight="1">
      <x:c r="A60" s="29" t="inlineStr">
        <x:is>
          <x:t xml:space="preserve">1 Placement ID</x:t>
        </x:is>
      </x:c>
      <x:c r="B60" s="29" t="inlineStr">
        <x:is>
          <x:t xml:space="preserve">2 Placement Name</x:t>
        </x:is>
      </x:c>
      <x:c r="C60" s="29" t="inlineStr">
        <x:is>
          <x:t xml:space="preserve">3 Start Bit</x:t>
        </x:is>
      </x:c>
      <x:c r="D60" s="29" t="inlineStr">
        <x:is>
          <x:t xml:space="preserve">4 End Bit</x:t>
        </x:is>
      </x:c>
      <x:c r="E60" s="29" t="inlineStr">
        <x:is>
          <x:t xml:space="preserve">5 Width</x:t>
        </x:is>
      </x:c>
      <x:c r="F60" s="29" t="inlineStr">
        <x:is>
          <x:t xml:space="preserve">6 Trust Code</x:t>
        </x:is>
      </x:c>
      <x:c r="G60" s="29" t="inlineStr">
        <x:is>
          <x:t xml:space="preserve">7 Base Trust</x:t>
        </x:is>
      </x:c>
      <x:c r="H60" s="29" t="inlineStr">
        <x:is>
          <x:t xml:space="preserve">8 Semantic Definition</x:t>
        </x:is>
      </x:c>
      <x:c r="I60" s="29" t="inlineStr">
        <x:is>
          <x:t xml:space="preserve">9 Semantic Allowable Range / States</x:t>
        </x:is>
      </x:c>
      <x:c r="J60" s="29" t="inlineStr">
        <x:is>
          <x:t xml:space="preserve">10 Decode Formula</x:t>
        </x:is>
      </x:c>
      <x:c r="K60" s="29" t="inlineStr">
        <x:is>
          <x:t xml:space="preserve">11 Trust Algorithm</x:t>
        </x:is>
      </x:c>
      <x:c r="L60" s="29" t="inlineStr">
        <x:is>
          <x:t xml:space="preserve">12 Conditional Rule</x:t>
        </x:is>
      </x:c>
      <x:c r="M60" s="29" t="inlineStr">
        <x:is>
          <x:t xml:space="preserve">13 Governing / Decode Inputs</x:t>
        </x:is>
      </x:c>
      <x:c r="N60" s="29" t="inlineStr">
        <x:is>
          <x:t xml:space="preserve">14 Notes</x:t>
        </x:is>
      </x:c>
      <x:c r="O60" s="29" t="inlineStr">
        <x:is>
          <x:t xml:space="preserve">15 Status</x:t>
        </x:is>
      </x:c>
      <x:c r="P60" s="29" t="inlineStr">
        <x:is>
          <x:t xml:space="preserve">16 Registered BitGroup</x:t>
        </x:is>
      </x:c>
      <x:c r="Q60" s="29" t="inlineStr">
        <x:is>
          <x:t xml:space="preserve">17 Semantic Key</x:t>
        </x:is>
      </x:c>
      <x:c r="R60" s="29" t="inlineStr">
        <x:is>
          <x:t xml:space="preserve">18 Semantic Role</x:t>
        </x:is>
      </x:c>
      <x:c r="S60" s="29" t="inlineStr">
        <x:is>
          <x:t xml:space="preserve">19 Serialization Orientation</x:t>
        </x:is>
      </x:c>
      <x:c r="T60" s="29" t="inlineStr">
        <x:is>
          <x:t xml:space="preserve">20 Reader Code Set</x:t>
        </x:is>
      </x:c>
      <x:c r="U60" s="29" t="inlineStr">
        <x:is>
          <x:t xml:space="preserve">21 Semantic Math Class</x:t>
        </x:is>
      </x:c>
    </x:row>
    <x:row r="61">
      <x:c r="A61" s="76" t="n"/>
      <x:c r="B61" s="76" t="n"/>
      <x:c r="C61" s="76" t="n"/>
      <x:c r="D61" s="76" t="n"/>
      <x:c r="E61" s="5" t="str">
        <x:f>IF(AND(C61&lt;&gt;"",D61&lt;&gt;""),IFERROR(VALUE(RIGHT(D61,3))-VALUE(RIGHT(C61,3))+1,D61-C61+1),"")</x:f>
      </x:c>
      <x:c r="F61" s="76" t="n"/>
      <x:c r="G61" s="77" t="n"/>
      <x:c r="H61" s="76" t="n"/>
      <x:c r="I61" s="76" t="n"/>
      <x:c r="J61" s="76" t="n"/>
      <x:c r="K61" s="76" t="n"/>
      <x:c r="L61" s="76" t="n"/>
      <x:c r="M61" s="76" t="n"/>
      <x:c r="N61" s="76" t="n"/>
      <x:c r="O61" s="76" t="n"/>
      <x:c r="P61" s="76" t="n"/>
      <x:c r="Q61" s="76" t="n"/>
      <x:c r="R61" s="76" t="n"/>
      <x:c r="S61" s="76" t="n"/>
      <x:c r="T61" s="76" t="n"/>
      <x:c r="U61" s="165" t="n"/>
    </x:row>
    <x:row r="62">
      <x:c r="A62" s="76" t="n"/>
      <x:c r="B62" s="76" t="n"/>
      <x:c r="C62" s="76" t="n"/>
      <x:c r="D62" s="76" t="n"/>
      <x:c r="E62" s="5" t="str">
        <x:f>IF(AND(C62&lt;&gt;"",D62&lt;&gt;""),IFERROR(VALUE(RIGHT(D62,3))-VALUE(RIGHT(C62,3))+1,D62-C62+1),"")</x:f>
      </x:c>
      <x:c r="F62" s="76" t="n"/>
      <x:c r="G62" s="77" t="n"/>
      <x:c r="H62" s="76" t="n"/>
      <x:c r="I62" s="76" t="n"/>
      <x:c r="J62" s="76" t="n"/>
      <x:c r="K62" s="76" t="n"/>
      <x:c r="L62" s="76" t="n"/>
      <x:c r="M62" s="76" t="n"/>
      <x:c r="N62" s="76" t="n"/>
      <x:c r="O62" s="76" t="n"/>
      <x:c r="P62" s="76" t="n"/>
      <x:c r="Q62" s="76" t="n"/>
      <x:c r="R62" s="76" t="n"/>
      <x:c r="S62" s="76" t="n"/>
      <x:c r="T62" s="76" t="n"/>
      <x:c r="U62" s="165" t="n"/>
    </x:row>
    <x:row r="63">
      <x:c r="A63" s="76" t="n"/>
      <x:c r="B63" s="76" t="n"/>
      <x:c r="C63" s="76" t="n"/>
      <x:c r="D63" s="76" t="n"/>
      <x:c r="E63" s="5" t="str">
        <x:f>IF(AND(C63&lt;&gt;"",D63&lt;&gt;""),IFERROR(VALUE(RIGHT(D63,3))-VALUE(RIGHT(C63,3))+1,D63-C63+1),"")</x:f>
      </x:c>
      <x:c r="F63" s="76" t="n"/>
      <x:c r="G63" s="77" t="n"/>
      <x:c r="H63" s="76" t="n"/>
      <x:c r="I63" s="76" t="n"/>
      <x:c r="J63" s="76" t="n"/>
      <x:c r="K63" s="76" t="n"/>
      <x:c r="L63" s="76" t="n"/>
      <x:c r="M63" s="76" t="n"/>
      <x:c r="N63" s="76" t="n"/>
      <x:c r="O63" s="76" t="n"/>
      <x:c r="P63" s="76" t="n"/>
      <x:c r="Q63" s="76" t="n"/>
      <x:c r="R63" s="76" t="n"/>
      <x:c r="S63" s="76" t="n"/>
      <x:c r="T63" s="76" t="n"/>
      <x:c r="U63" s="165" t="n"/>
    </x:row>
    <x:row r="64">
      <x:c r="A64" s="76" t="n"/>
      <x:c r="B64" s="76" t="n"/>
      <x:c r="C64" s="76" t="n"/>
      <x:c r="D64" s="76" t="n"/>
      <x:c r="E64" s="5" t="str">
        <x:f>IF(AND(C64&lt;&gt;"",D64&lt;&gt;""),IFERROR(VALUE(RIGHT(D64,3))-VALUE(RIGHT(C64,3))+1,D64-C64+1),"")</x:f>
      </x:c>
      <x:c r="F64" s="76" t="n"/>
      <x:c r="G64" s="77" t="n"/>
      <x:c r="H64" s="76" t="n"/>
      <x:c r="I64" s="76" t="n"/>
      <x:c r="J64" s="76" t="n"/>
      <x:c r="K64" s="76" t="n"/>
      <x:c r="L64" s="76" t="n"/>
      <x:c r="M64" s="76" t="n"/>
      <x:c r="N64" s="76" t="n"/>
      <x:c r="O64" s="76" t="n"/>
      <x:c r="P64" s="76" t="n"/>
      <x:c r="Q64" s="76" t="n"/>
      <x:c r="R64" s="76" t="n"/>
      <x:c r="S64" s="76" t="n"/>
      <x:c r="T64" s="76" t="n"/>
      <x:c r="U64" s="165" t="n"/>
    </x:row>
    <x:row r="65">
      <x:c r="A65" s="76" t="n"/>
      <x:c r="B65" s="76" t="n"/>
      <x:c r="C65" s="76" t="n"/>
      <x:c r="D65" s="76" t="n"/>
      <x:c r="E65" s="5" t="str">
        <x:f>IF(AND(C65&lt;&gt;"",D65&lt;&gt;""),IFERROR(VALUE(RIGHT(D65,3))-VALUE(RIGHT(C65,3))+1,D65-C65+1),"")</x:f>
      </x:c>
      <x:c r="F65" s="76" t="n"/>
      <x:c r="G65" s="77" t="n"/>
      <x:c r="H65" s="76" t="n"/>
      <x:c r="I65" s="76" t="n"/>
      <x:c r="J65" s="76" t="n"/>
      <x:c r="K65" s="76" t="n"/>
      <x:c r="L65" s="76" t="n"/>
      <x:c r="M65" s="76" t="n"/>
      <x:c r="N65" s="76" t="n"/>
      <x:c r="O65" s="76" t="n"/>
      <x:c r="P65" s="76" t="n"/>
      <x:c r="Q65" s="76" t="n"/>
      <x:c r="R65" s="76" t="n"/>
      <x:c r="S65" s="76" t="n"/>
      <x:c r="T65" s="76" t="n"/>
      <x:c r="U65" s="165" t="n"/>
    </x:row>
    <x:row r="66">
      <x:c r="A66" s="76" t="n"/>
      <x:c r="B66" s="76" t="n"/>
      <x:c r="C66" s="76" t="n"/>
      <x:c r="D66" s="76" t="n"/>
      <x:c r="E66" s="5" t="str">
        <x:f>IF(AND(C66&lt;&gt;"",D66&lt;&gt;""),IFERROR(VALUE(RIGHT(D66,3))-VALUE(RIGHT(C66,3))+1,D66-C66+1),"")</x:f>
      </x:c>
      <x:c r="F66" s="76" t="n"/>
      <x:c r="G66" s="77" t="n"/>
      <x:c r="H66" s="76" t="n"/>
      <x:c r="I66" s="76" t="n"/>
      <x:c r="J66" s="76" t="n"/>
      <x:c r="K66" s="76" t="n"/>
      <x:c r="L66" s="76" t="n"/>
      <x:c r="M66" s="76" t="n"/>
      <x:c r="N66" s="76" t="n"/>
      <x:c r="O66" s="76" t="n"/>
      <x:c r="P66" s="76" t="n"/>
      <x:c r="Q66" s="76" t="n"/>
      <x:c r="R66" s="76" t="n"/>
      <x:c r="S66" s="76" t="n"/>
      <x:c r="T66" s="76" t="n"/>
      <x:c r="U66" s="165" t="n"/>
    </x:row>
    <x:row r="67">
      <x:c r="A67" s="76" t="n"/>
      <x:c r="B67" s="76" t="n"/>
      <x:c r="C67" s="76" t="n"/>
      <x:c r="D67" s="76" t="n"/>
      <x:c r="E67" s="5" t="str">
        <x:f>IF(AND(C67&lt;&gt;"",D67&lt;&gt;""),IFERROR(VALUE(RIGHT(D67,3))-VALUE(RIGHT(C67,3))+1,D67-C67+1),"")</x:f>
      </x:c>
      <x:c r="F67" s="76" t="n"/>
      <x:c r="G67" s="77" t="n"/>
      <x:c r="H67" s="76" t="n"/>
      <x:c r="I67" s="76" t="n"/>
      <x:c r="J67" s="76" t="n"/>
      <x:c r="K67" s="76" t="n"/>
      <x:c r="L67" s="76" t="n"/>
      <x:c r="M67" s="76" t="n"/>
      <x:c r="N67" s="76" t="n"/>
      <x:c r="O67" s="76" t="n"/>
      <x:c r="P67" s="76" t="n"/>
      <x:c r="Q67" s="76" t="n"/>
      <x:c r="R67" s="76" t="n"/>
      <x:c r="S67" s="76" t="n"/>
      <x:c r="T67" s="76" t="n"/>
      <x:c r="U67" s="165" t="n"/>
    </x:row>
    <x:row r="68">
      <x:c r="A68" s="76" t="n"/>
      <x:c r="B68" s="76" t="n"/>
      <x:c r="C68" s="76" t="n"/>
      <x:c r="D68" s="76" t="n"/>
      <x:c r="E68" s="5" t="str">
        <x:f>IF(AND(C68&lt;&gt;"",D68&lt;&gt;""),IFERROR(VALUE(RIGHT(D68,3))-VALUE(RIGHT(C68,3))+1,D68-C68+1),"")</x:f>
      </x:c>
      <x:c r="F68" s="76" t="n"/>
      <x:c r="G68" s="77" t="n"/>
      <x:c r="H68" s="76" t="n"/>
      <x:c r="I68" s="76" t="n"/>
      <x:c r="J68" s="76" t="n"/>
      <x:c r="K68" s="76" t="n"/>
      <x:c r="L68" s="76" t="n"/>
      <x:c r="M68" s="76" t="n"/>
      <x:c r="N68" s="76" t="n"/>
      <x:c r="O68" s="76" t="n"/>
      <x:c r="P68" s="76" t="n"/>
      <x:c r="Q68" s="76" t="n"/>
      <x:c r="R68" s="76" t="n"/>
      <x:c r="S68" s="76" t="n"/>
      <x:c r="T68" s="76" t="n"/>
      <x:c r="U68" s="165" t="n"/>
    </x:row>
    <x:row r="69">
      <x:c r="A69" s="76" t="n"/>
      <x:c r="B69" s="76" t="n"/>
      <x:c r="C69" s="76" t="n"/>
      <x:c r="D69" s="76" t="n"/>
      <x:c r="E69" s="5" t="str">
        <x:f>IF(AND(C69&lt;&gt;"",D69&lt;&gt;""),IFERROR(VALUE(RIGHT(D69,3))-VALUE(RIGHT(C69,3))+1,D69-C69+1),"")</x:f>
      </x:c>
      <x:c r="F69" s="76" t="n"/>
      <x:c r="G69" s="77" t="n"/>
      <x:c r="H69" s="76" t="n"/>
      <x:c r="I69" s="76" t="n"/>
      <x:c r="J69" s="76" t="n"/>
      <x:c r="K69" s="76" t="n"/>
      <x:c r="L69" s="76" t="n"/>
      <x:c r="M69" s="76" t="n"/>
      <x:c r="N69" s="76" t="n"/>
      <x:c r="O69" s="76" t="n"/>
      <x:c r="P69" s="76" t="n"/>
      <x:c r="Q69" s="76" t="n"/>
      <x:c r="R69" s="76" t="n"/>
      <x:c r="S69" s="76" t="n"/>
      <x:c r="T69" s="76" t="n"/>
      <x:c r="U69" s="165" t="n"/>
    </x:row>
    <x:row r="70">
      <x:c r="A70" s="76" t="n"/>
      <x:c r="B70" s="76" t="n"/>
      <x:c r="C70" s="76" t="n"/>
      <x:c r="D70" s="76" t="n"/>
      <x:c r="E70" s="5" t="str">
        <x:f>IF(AND(C70&lt;&gt;"",D70&lt;&gt;""),IFERROR(VALUE(RIGHT(D70,3))-VALUE(RIGHT(C70,3))+1,D70-C70+1),"")</x:f>
      </x:c>
      <x:c r="F70" s="76" t="n"/>
      <x:c r="G70" s="77" t="n"/>
      <x:c r="H70" s="76" t="n"/>
      <x:c r="I70" s="76" t="n"/>
      <x:c r="J70" s="76" t="n"/>
      <x:c r="K70" s="76" t="n"/>
      <x:c r="L70" s="76" t="n"/>
      <x:c r="M70" s="76" t="n"/>
      <x:c r="N70" s="76" t="n"/>
      <x:c r="O70" s="76" t="n"/>
      <x:c r="P70" s="76" t="n"/>
      <x:c r="Q70" s="76" t="n"/>
      <x:c r="R70" s="76" t="n"/>
      <x:c r="S70" s="76" t="n"/>
      <x:c r="T70" s="76" t="n"/>
      <x:c r="U70" s="165" t="n"/>
    </x:row>
    <x:row r="71">
      <x:c r="A71" s="76" t="n"/>
      <x:c r="B71" s="76" t="n"/>
      <x:c r="C71" s="76" t="n"/>
      <x:c r="D71" s="76" t="n"/>
      <x:c r="E71" s="5" t="str">
        <x:f>IF(AND(C71&lt;&gt;"",D71&lt;&gt;""),IFERROR(VALUE(RIGHT(D71,3))-VALUE(RIGHT(C71,3))+1,D71-C71+1),"")</x:f>
      </x:c>
      <x:c r="F71" s="76" t="n"/>
      <x:c r="G71" s="77" t="n"/>
      <x:c r="H71" s="76" t="n"/>
      <x:c r="I71" s="76" t="n"/>
      <x:c r="J71" s="76" t="n"/>
      <x:c r="K71" s="76" t="n"/>
      <x:c r="L71" s="76" t="n"/>
      <x:c r="M71" s="76" t="n"/>
      <x:c r="N71" s="76" t="n"/>
      <x:c r="O71" s="76" t="n"/>
      <x:c r="P71" s="76" t="n"/>
      <x:c r="Q71" s="76" t="n"/>
      <x:c r="R71" s="76" t="n"/>
      <x:c r="S71" s="76" t="n"/>
      <x:c r="T71" s="76" t="n"/>
      <x:c r="U71" s="165" t="n"/>
    </x:row>
    <x:row r="72">
      <x:c r="A72" s="76" t="n"/>
      <x:c r="B72" s="76" t="n"/>
      <x:c r="C72" s="76" t="n"/>
      <x:c r="D72" s="76" t="n"/>
      <x:c r="E72" s="5" t="str">
        <x:f>IF(AND(C72&lt;&gt;"",D72&lt;&gt;""),IFERROR(VALUE(RIGHT(D72,3))-VALUE(RIGHT(C72,3))+1,D72-C72+1),"")</x:f>
      </x:c>
      <x:c r="F72" s="76" t="n"/>
      <x:c r="G72" s="77" t="n"/>
      <x:c r="H72" s="76" t="n"/>
      <x:c r="I72" s="76" t="n"/>
      <x:c r="J72" s="76" t="n"/>
      <x:c r="K72" s="76" t="n"/>
      <x:c r="L72" s="76" t="n"/>
      <x:c r="M72" s="76" t="n"/>
      <x:c r="N72" s="76" t="n"/>
      <x:c r="O72" s="76" t="n"/>
      <x:c r="P72" s="76" t="n"/>
      <x:c r="Q72" s="76" t="n"/>
      <x:c r="R72" s="76" t="n"/>
      <x:c r="S72" s="76" t="n"/>
      <x:c r="T72" s="76" t="n"/>
      <x:c r="U72" s="165" t="n"/>
    </x:row>
    <x:row r="73">
      <x:c r="A73" s="76" t="n"/>
      <x:c r="B73" s="76" t="n"/>
      <x:c r="C73" s="76" t="n"/>
      <x:c r="D73" s="76" t="n"/>
      <x:c r="E73" s="5" t="str">
        <x:f>IF(AND(C73&lt;&gt;"",D73&lt;&gt;""),IFERROR(VALUE(RIGHT(D73,3))-VALUE(RIGHT(C73,3))+1,D73-C73+1),"")</x:f>
      </x:c>
      <x:c r="F73" s="76" t="n"/>
      <x:c r="G73" s="77" t="n"/>
      <x:c r="H73" s="76" t="n"/>
      <x:c r="I73" s="76" t="n"/>
      <x:c r="J73" s="76" t="n"/>
      <x:c r="K73" s="76" t="n"/>
      <x:c r="L73" s="76" t="n"/>
      <x:c r="M73" s="76" t="n"/>
      <x:c r="N73" s="76" t="n"/>
      <x:c r="O73" s="76" t="n"/>
      <x:c r="P73" s="76" t="n"/>
      <x:c r="Q73" s="76" t="n"/>
      <x:c r="R73" s="76" t="n"/>
      <x:c r="S73" s="76" t="n"/>
      <x:c r="T73" s="76" t="n"/>
      <x:c r="U73" s="165" t="n"/>
    </x:row>
    <x:row r="74">
      <x:c r="A74" s="76" t="n"/>
      <x:c r="B74" s="76" t="n"/>
      <x:c r="C74" s="76" t="n"/>
      <x:c r="D74" s="76" t="n"/>
      <x:c r="E74" s="5" t="str">
        <x:f>IF(AND(C74&lt;&gt;"",D74&lt;&gt;""),IFERROR(VALUE(RIGHT(D74,3))-VALUE(RIGHT(C74,3))+1,D74-C74+1),"")</x:f>
      </x:c>
      <x:c r="F74" s="76" t="n"/>
      <x:c r="G74" s="77" t="n"/>
      <x:c r="H74" s="76" t="n"/>
      <x:c r="I74" s="76" t="n"/>
      <x:c r="J74" s="76" t="n"/>
      <x:c r="K74" s="76" t="n"/>
      <x:c r="L74" s="76" t="n"/>
      <x:c r="M74" s="76" t="n"/>
      <x:c r="N74" s="76" t="n"/>
      <x:c r="O74" s="76" t="n"/>
      <x:c r="P74" s="76" t="n"/>
      <x:c r="Q74" s="76" t="n"/>
      <x:c r="R74" s="76" t="n"/>
      <x:c r="S74" s="76" t="n"/>
      <x:c r="T74" s="76" t="n"/>
      <x:c r="U74" s="165" t="n"/>
    </x:row>
    <x:row r="75">
      <x:c r="A75" s="76" t="n"/>
      <x:c r="B75" s="76" t="n"/>
      <x:c r="C75" s="76" t="n"/>
      <x:c r="D75" s="76" t="n"/>
      <x:c r="E75" s="5" t="str">
        <x:f>IF(AND(C75&lt;&gt;"",D75&lt;&gt;""),IFERROR(VALUE(RIGHT(D75,3))-VALUE(RIGHT(C75,3))+1,D75-C75+1),"")</x:f>
      </x:c>
      <x:c r="F75" s="76" t="n"/>
      <x:c r="G75" s="77" t="n"/>
      <x:c r="H75" s="76" t="n"/>
      <x:c r="I75" s="76" t="n"/>
      <x:c r="J75" s="76" t="n"/>
      <x:c r="K75" s="76" t="n"/>
      <x:c r="L75" s="76" t="n"/>
      <x:c r="M75" s="76" t="n"/>
      <x:c r="N75" s="76" t="n"/>
      <x:c r="O75" s="76" t="n"/>
      <x:c r="P75" s="76" t="n"/>
      <x:c r="Q75" s="76" t="n"/>
      <x:c r="R75" s="76" t="n"/>
      <x:c r="S75" s="76" t="n"/>
      <x:c r="T75" s="76" t="n"/>
      <x:c r="U75" s="165" t="n"/>
    </x:row>
    <x:row r="76">
      <x:c r="A76" s="76" t="n"/>
      <x:c r="B76" s="76" t="n"/>
      <x:c r="C76" s="76" t="n"/>
      <x:c r="D76" s="76" t="n"/>
      <x:c r="E76" s="5" t="str">
        <x:f>IF(AND(C76&lt;&gt;"",D76&lt;&gt;""),IFERROR(VALUE(RIGHT(D76,3))-VALUE(RIGHT(C76,3))+1,D76-C76+1),"")</x:f>
      </x:c>
      <x:c r="F76" s="76" t="n"/>
      <x:c r="G76" s="77" t="n"/>
      <x:c r="H76" s="76" t="n"/>
      <x:c r="I76" s="76" t="n"/>
      <x:c r="J76" s="76" t="n"/>
      <x:c r="K76" s="76" t="n"/>
      <x:c r="L76" s="76" t="n"/>
      <x:c r="M76" s="76" t="n"/>
      <x:c r="N76" s="76" t="n"/>
      <x:c r="O76" s="76" t="n"/>
      <x:c r="P76" s="76" t="n"/>
      <x:c r="Q76" s="76" t="n"/>
      <x:c r="R76" s="76" t="n"/>
      <x:c r="S76" s="76" t="n"/>
      <x:c r="T76" s="76" t="n"/>
      <x:c r="U76" s="165" t="n"/>
    </x:row>
    <x:row r="77">
      <x:c r="A77" s="76" t="n"/>
      <x:c r="B77" s="76" t="n"/>
      <x:c r="C77" s="76" t="n"/>
      <x:c r="D77" s="76" t="n"/>
      <x:c r="E77" s="5" t="str">
        <x:f>IF(AND(C77&lt;&gt;"",D77&lt;&gt;""),IFERROR(VALUE(RIGHT(D77,3))-VALUE(RIGHT(C77,3))+1,D77-C77+1),"")</x:f>
      </x:c>
      <x:c r="F77" s="76" t="n"/>
      <x:c r="G77" s="77" t="n"/>
      <x:c r="H77" s="76" t="n"/>
      <x:c r="I77" s="76" t="n"/>
      <x:c r="J77" s="76" t="n"/>
      <x:c r="K77" s="76" t="n"/>
      <x:c r="L77" s="76" t="n"/>
      <x:c r="M77" s="76" t="n"/>
      <x:c r="N77" s="76" t="n"/>
      <x:c r="O77" s="76" t="n"/>
      <x:c r="P77" s="76" t="n"/>
      <x:c r="Q77" s="76" t="n"/>
      <x:c r="R77" s="76" t="n"/>
      <x:c r="S77" s="76" t="n"/>
      <x:c r="T77" s="76" t="n"/>
      <x:c r="U77" s="165" t="n"/>
    </x:row>
    <x:row r="78">
      <x:c r="A78" s="76" t="n"/>
      <x:c r="B78" s="76" t="n"/>
      <x:c r="C78" s="76" t="n"/>
      <x:c r="D78" s="76" t="n"/>
      <x:c r="E78" s="5" t="str">
        <x:f>IF(AND(C78&lt;&gt;"",D78&lt;&gt;""),IFERROR(VALUE(RIGHT(D78,3))-VALUE(RIGHT(C78,3))+1,D78-C78+1),"")</x:f>
      </x:c>
      <x:c r="F78" s="76" t="n"/>
      <x:c r="G78" s="77" t="n"/>
      <x:c r="H78" s="76" t="n"/>
      <x:c r="I78" s="76" t="n"/>
      <x:c r="J78" s="76" t="n"/>
      <x:c r="K78" s="76" t="n"/>
      <x:c r="L78" s="76" t="n"/>
      <x:c r="M78" s="76" t="n"/>
      <x:c r="N78" s="76" t="n"/>
      <x:c r="O78" s="76" t="n"/>
      <x:c r="P78" s="76" t="n"/>
      <x:c r="Q78" s="76" t="n"/>
      <x:c r="R78" s="76" t="n"/>
      <x:c r="S78" s="76" t="n"/>
      <x:c r="T78" s="76" t="n"/>
      <x:c r="U78" s="165" t="n"/>
    </x:row>
    <x:row r="79">
      <x:c r="A79" s="76" t="n"/>
      <x:c r="B79" s="76" t="n"/>
      <x:c r="C79" s="76" t="n"/>
      <x:c r="D79" s="76" t="n"/>
      <x:c r="E79" s="5" t="str">
        <x:f>IF(AND(C79&lt;&gt;"",D79&lt;&gt;""),IFERROR(VALUE(RIGHT(D79,3))-VALUE(RIGHT(C79,3))+1,D79-C79+1),"")</x:f>
      </x:c>
      <x:c r="F79" s="76" t="n"/>
      <x:c r="G79" s="77" t="n"/>
      <x:c r="H79" s="76" t="n"/>
      <x:c r="I79" s="76" t="n"/>
      <x:c r="J79" s="76" t="n"/>
      <x:c r="K79" s="76" t="n"/>
      <x:c r="L79" s="76" t="n"/>
      <x:c r="M79" s="76" t="n"/>
      <x:c r="N79" s="76" t="n"/>
      <x:c r="O79" s="76" t="n"/>
      <x:c r="P79" s="76" t="n"/>
      <x:c r="Q79" s="76" t="n"/>
      <x:c r="R79" s="76" t="n"/>
      <x:c r="S79" s="76" t="n"/>
      <x:c r="T79" s="76" t="n"/>
      <x:c r="U79" s="165" t="n"/>
    </x:row>
    <x:row r="80">
      <x:c r="A80" s="76" t="n"/>
      <x:c r="B80" s="76" t="n"/>
      <x:c r="C80" s="76" t="n"/>
      <x:c r="D80" s="76" t="n"/>
      <x:c r="E80" s="5" t="str">
        <x:f>IF(AND(C80&lt;&gt;"",D80&lt;&gt;""),IFERROR(VALUE(RIGHT(D80,3))-VALUE(RIGHT(C80,3))+1,D80-C80+1),"")</x:f>
      </x:c>
      <x:c r="F80" s="76" t="n"/>
      <x:c r="G80" s="77" t="n"/>
      <x:c r="H80" s="76" t="n"/>
      <x:c r="I80" s="76" t="n"/>
      <x:c r="J80" s="76" t="n"/>
      <x:c r="K80" s="76" t="n"/>
      <x:c r="L80" s="76" t="n"/>
      <x:c r="M80" s="76" t="n"/>
      <x:c r="N80" s="76" t="n"/>
      <x:c r="O80" s="76" t="n"/>
      <x:c r="P80" s="76" t="n"/>
      <x:c r="Q80" s="76" t="n"/>
      <x:c r="R80" s="76" t="n"/>
      <x:c r="S80" s="76" t="n"/>
      <x:c r="T80" s="76" t="n"/>
      <x:c r="U80" s="165" t="n"/>
    </x:row>
    <x:row r="81">
      <x:c r="A81" s="76" t="n"/>
      <x:c r="B81" s="76" t="n"/>
      <x:c r="C81" s="76" t="n"/>
      <x:c r="D81" s="76" t="n"/>
      <x:c r="E81" s="5" t="str">
        <x:f>IF(AND(C81&lt;&gt;"",D81&lt;&gt;""),IFERROR(VALUE(RIGHT(D81,3))-VALUE(RIGHT(C81,3))+1,D81-C81+1),"")</x:f>
      </x:c>
      <x:c r="F81" s="76" t="n"/>
      <x:c r="G81" s="77" t="n"/>
      <x:c r="H81" s="76" t="n"/>
      <x:c r="I81" s="76" t="n"/>
      <x:c r="J81" s="76" t="n"/>
      <x:c r="K81" s="76" t="n"/>
      <x:c r="L81" s="76" t="n"/>
      <x:c r="M81" s="76" t="n"/>
      <x:c r="N81" s="76" t="n"/>
      <x:c r="O81" s="76" t="n"/>
      <x:c r="P81" s="76" t="n"/>
      <x:c r="Q81" s="76" t="n"/>
      <x:c r="R81" s="76" t="n"/>
      <x:c r="S81" s="76" t="n"/>
      <x:c r="T81" s="76" t="n"/>
      <x:c r="U81" s="165" t="n"/>
    </x:row>
    <x:row r="82">
      <x:c r="A82" s="76" t="n"/>
      <x:c r="B82" s="76" t="n"/>
      <x:c r="C82" s="76" t="n"/>
      <x:c r="D82" s="76" t="n"/>
      <x:c r="E82" s="5" t="str">
        <x:f>IF(AND(C82&lt;&gt;"",D82&lt;&gt;""),IFERROR(VALUE(RIGHT(D82,3))-VALUE(RIGHT(C82,3))+1,D82-C82+1),"")</x:f>
      </x:c>
      <x:c r="F82" s="76" t="n"/>
      <x:c r="G82" s="77" t="n"/>
      <x:c r="H82" s="76" t="n"/>
      <x:c r="I82" s="76" t="n"/>
      <x:c r="J82" s="76" t="n"/>
      <x:c r="K82" s="76" t="n"/>
      <x:c r="L82" s="76" t="n"/>
      <x:c r="M82" s="76" t="n"/>
      <x:c r="N82" s="76" t="n"/>
      <x:c r="O82" s="76" t="n"/>
      <x:c r="P82" s="76" t="n"/>
      <x:c r="Q82" s="76" t="n"/>
      <x:c r="R82" s="76" t="n"/>
      <x:c r="S82" s="76" t="n"/>
      <x:c r="T82" s="76" t="n"/>
      <x:c r="U82" s="165" t="n"/>
    </x:row>
    <x:row r="83">
      <x:c r="A83" s="76" t="n"/>
      <x:c r="B83" s="76" t="n"/>
      <x:c r="C83" s="76" t="n"/>
      <x:c r="D83" s="76" t="n"/>
      <x:c r="E83" s="5" t="str">
        <x:f>IF(AND(C83&lt;&gt;"",D83&lt;&gt;""),IFERROR(VALUE(RIGHT(D83,3))-VALUE(RIGHT(C83,3))+1,D83-C83+1),"")</x:f>
      </x:c>
      <x:c r="F83" s="76" t="n"/>
      <x:c r="G83" s="77" t="n"/>
      <x:c r="H83" s="76" t="n"/>
      <x:c r="I83" s="76" t="n"/>
      <x:c r="J83" s="76" t="n"/>
      <x:c r="K83" s="76" t="n"/>
      <x:c r="L83" s="76" t="n"/>
      <x:c r="M83" s="76" t="n"/>
      <x:c r="N83" s="76" t="n"/>
      <x:c r="O83" s="76" t="n"/>
      <x:c r="P83" s="76" t="n"/>
      <x:c r="Q83" s="76" t="n"/>
      <x:c r="R83" s="76" t="n"/>
      <x:c r="S83" s="76" t="n"/>
      <x:c r="T83" s="76" t="n"/>
      <x:c r="U83" s="165" t="n"/>
    </x:row>
    <x:row r="84">
      <x:c r="A84" s="76" t="n"/>
      <x:c r="B84" s="76" t="n"/>
      <x:c r="C84" s="76" t="n"/>
      <x:c r="D84" s="76" t="n"/>
      <x:c r="E84" s="5" t="str">
        <x:f>IF(AND(C84&lt;&gt;"",D84&lt;&gt;""),IFERROR(VALUE(RIGHT(D84,3))-VALUE(RIGHT(C84,3))+1,D84-C84+1),"")</x:f>
      </x:c>
      <x:c r="F84" s="76" t="n"/>
      <x:c r="G84" s="77" t="n"/>
      <x:c r="H84" s="76" t="n"/>
      <x:c r="I84" s="76" t="n"/>
      <x:c r="J84" s="76" t="n"/>
      <x:c r="K84" s="76" t="n"/>
      <x:c r="L84" s="76" t="n"/>
      <x:c r="M84" s="76" t="n"/>
      <x:c r="N84" s="76" t="n"/>
      <x:c r="O84" s="76" t="n"/>
      <x:c r="P84" s="76" t="n"/>
      <x:c r="Q84" s="76" t="n"/>
      <x:c r="R84" s="76" t="n"/>
      <x:c r="S84" s="76" t="n"/>
      <x:c r="T84" s="76" t="n"/>
      <x:c r="U84" s="165" t="n"/>
    </x:row>
    <x:row r="85">
      <x:c r="A85" s="76" t="n"/>
      <x:c r="B85" s="76" t="n"/>
      <x:c r="C85" s="76" t="n"/>
      <x:c r="D85" s="76" t="n"/>
      <x:c r="E85" s="5" t="str">
        <x:f>IF(AND(C85&lt;&gt;"",D85&lt;&gt;""),IFERROR(VALUE(RIGHT(D85,3))-VALUE(RIGHT(C85,3))+1,D85-C85+1),"")</x:f>
      </x:c>
      <x:c r="F85" s="76" t="n"/>
      <x:c r="G85" s="77" t="n"/>
      <x:c r="H85" s="76" t="n"/>
      <x:c r="I85" s="76" t="n"/>
      <x:c r="J85" s="76" t="n"/>
      <x:c r="K85" s="76" t="n"/>
      <x:c r="L85" s="76" t="n"/>
      <x:c r="M85" s="76" t="n"/>
      <x:c r="N85" s="76" t="n"/>
      <x:c r="O85" s="76" t="n"/>
      <x:c r="P85" s="76" t="n"/>
      <x:c r="Q85" s="76" t="n"/>
      <x:c r="R85" s="76" t="n"/>
      <x:c r="S85" s="76" t="n"/>
      <x:c r="T85" s="76" t="n"/>
      <x:c r="U85" s="165" t="n"/>
    </x:row>
    <x:row r="86">
      <x:c r="A86" s="76" t="n"/>
      <x:c r="B86" s="76" t="n"/>
      <x:c r="C86" s="76" t="n"/>
      <x:c r="D86" s="76" t="n"/>
      <x:c r="E86" s="5" t="str">
        <x:f>IF(AND(C86&lt;&gt;"",D86&lt;&gt;""),IFERROR(VALUE(RIGHT(D86,3))-VALUE(RIGHT(C86,3))+1,D86-C86+1),"")</x:f>
      </x:c>
      <x:c r="F86" s="76" t="n"/>
      <x:c r="G86" s="77" t="n"/>
      <x:c r="H86" s="76" t="n"/>
      <x:c r="I86" s="76" t="n"/>
      <x:c r="J86" s="76" t="n"/>
      <x:c r="K86" s="76" t="n"/>
      <x:c r="L86" s="76" t="n"/>
      <x:c r="M86" s="76" t="n"/>
      <x:c r="N86" s="76" t="n"/>
      <x:c r="O86" s="76" t="n"/>
      <x:c r="P86" s="76" t="n"/>
      <x:c r="Q86" s="76" t="n"/>
      <x:c r="R86" s="76" t="n"/>
      <x:c r="S86" s="76" t="n"/>
      <x:c r="T86" s="76" t="n"/>
      <x:c r="U86" s="165" t="n"/>
    </x:row>
    <x:row r="87">
      <x:c r="A87" s="76" t="n"/>
      <x:c r="B87" s="76" t="n"/>
      <x:c r="C87" s="76" t="n"/>
      <x:c r="D87" s="76" t="n"/>
      <x:c r="E87" s="5" t="str">
        <x:f>IF(AND(C87&lt;&gt;"",D87&lt;&gt;""),IFERROR(VALUE(RIGHT(D87,3))-VALUE(RIGHT(C87,3))+1,D87-C87+1),"")</x:f>
      </x:c>
      <x:c r="F87" s="76" t="n"/>
      <x:c r="G87" s="77" t="n"/>
      <x:c r="H87" s="76" t="n"/>
      <x:c r="I87" s="76" t="n"/>
      <x:c r="J87" s="76" t="n"/>
      <x:c r="K87" s="76" t="n"/>
      <x:c r="L87" s="76" t="n"/>
      <x:c r="M87" s="76" t="n"/>
      <x:c r="N87" s="76" t="n"/>
      <x:c r="O87" s="76" t="n"/>
      <x:c r="P87" s="76" t="n"/>
      <x:c r="Q87" s="76" t="n"/>
      <x:c r="R87" s="76" t="n"/>
      <x:c r="S87" s="76" t="n"/>
      <x:c r="T87" s="76" t="n"/>
      <x:c r="U87" s="165" t="n"/>
    </x:row>
    <x:row r="88">
      <x:c r="A88" s="76" t="n"/>
      <x:c r="B88" s="76" t="n"/>
      <x:c r="C88" s="76" t="n"/>
      <x:c r="D88" s="76" t="n"/>
      <x:c r="E88" s="5" t="str">
        <x:f>IF(AND(C88&lt;&gt;"",D88&lt;&gt;""),IFERROR(VALUE(RIGHT(D88,3))-VALUE(RIGHT(C88,3))+1,D88-C88+1),"")</x:f>
      </x:c>
      <x:c r="F88" s="76" t="n"/>
      <x:c r="G88" s="77" t="n"/>
      <x:c r="H88" s="76" t="n"/>
      <x:c r="I88" s="76" t="n"/>
      <x:c r="J88" s="76" t="n"/>
      <x:c r="K88" s="76" t="n"/>
      <x:c r="L88" s="76" t="n"/>
      <x:c r="M88" s="76" t="n"/>
      <x:c r="N88" s="76" t="n"/>
      <x:c r="O88" s="76" t="n"/>
      <x:c r="P88" s="76" t="n"/>
      <x:c r="Q88" s="76" t="n"/>
      <x:c r="R88" s="76" t="n"/>
      <x:c r="S88" s="76" t="n"/>
      <x:c r="T88" s="76" t="n"/>
      <x:c r="U88" s="165" t="n"/>
    </x:row>
    <x:row r="89">
      <x:c r="A89" s="76" t="n"/>
      <x:c r="B89" s="76" t="n"/>
      <x:c r="C89" s="76" t="n"/>
      <x:c r="D89" s="76" t="n"/>
      <x:c r="E89" s="5" t="str">
        <x:f>IF(AND(C89&lt;&gt;"",D89&lt;&gt;""),IFERROR(VALUE(RIGHT(D89,3))-VALUE(RIGHT(C89,3))+1,D89-C89+1),"")</x:f>
      </x:c>
      <x:c r="F89" s="76" t="n"/>
      <x:c r="G89" s="77" t="n"/>
      <x:c r="H89" s="76" t="n"/>
      <x:c r="I89" s="76" t="n"/>
      <x:c r="J89" s="76" t="n"/>
      <x:c r="K89" s="76" t="n"/>
      <x:c r="L89" s="76" t="n"/>
      <x:c r="M89" s="76" t="n"/>
      <x:c r="N89" s="76" t="n"/>
      <x:c r="O89" s="76" t="n"/>
      <x:c r="P89" s="76" t="n"/>
      <x:c r="Q89" s="76" t="n"/>
      <x:c r="R89" s="76" t="n"/>
      <x:c r="S89" s="76" t="n"/>
      <x:c r="T89" s="76" t="n"/>
      <x:c r="U89" s="165" t="n"/>
    </x:row>
    <x:row r="90">
      <x:c r="A90" s="76" t="n"/>
      <x:c r="B90" s="76" t="n"/>
      <x:c r="C90" s="76" t="n"/>
      <x:c r="D90" s="76" t="n"/>
      <x:c r="E90" s="5" t="str">
        <x:f>IF(AND(C90&lt;&gt;"",D90&lt;&gt;""),IFERROR(VALUE(RIGHT(D90,3))-VALUE(RIGHT(C90,3))+1,D90-C90+1),"")</x:f>
      </x:c>
      <x:c r="F90" s="76" t="n"/>
      <x:c r="G90" s="77" t="n"/>
      <x:c r="H90" s="76" t="n"/>
      <x:c r="I90" s="76" t="n"/>
      <x:c r="J90" s="76" t="n"/>
      <x:c r="K90" s="76" t="n"/>
      <x:c r="L90" s="76" t="n"/>
      <x:c r="M90" s="76" t="n"/>
      <x:c r="N90" s="76" t="n"/>
      <x:c r="O90" s="76" t="n"/>
      <x:c r="P90" s="76" t="n"/>
      <x:c r="Q90" s="76" t="n"/>
      <x:c r="R90" s="76" t="n"/>
      <x:c r="S90" s="76" t="n"/>
      <x:c r="T90" s="76" t="n"/>
      <x:c r="U90" s="165" t="n"/>
    </x:row>
    <x:row r="91">
      <x:c r="A91" s="76" t="n"/>
      <x:c r="B91" s="76" t="n"/>
      <x:c r="C91" s="76" t="n"/>
      <x:c r="D91" s="76" t="n"/>
      <x:c r="E91" s="5" t="str">
        <x:f>IF(AND(C91&lt;&gt;"",D91&lt;&gt;""),IFERROR(VALUE(RIGHT(D91,3))-VALUE(RIGHT(C91,3))+1,D91-C91+1),"")</x:f>
      </x:c>
      <x:c r="F91" s="76" t="n"/>
      <x:c r="G91" s="77" t="n"/>
      <x:c r="H91" s="76" t="n"/>
      <x:c r="I91" s="76" t="n"/>
      <x:c r="J91" s="76" t="n"/>
      <x:c r="K91" s="76" t="n"/>
      <x:c r="L91" s="76" t="n"/>
      <x:c r="M91" s="76" t="n"/>
      <x:c r="N91" s="76" t="n"/>
      <x:c r="O91" s="76" t="n"/>
      <x:c r="P91" s="76" t="n"/>
      <x:c r="Q91" s="76" t="n"/>
      <x:c r="R91" s="76" t="n"/>
      <x:c r="S91" s="76" t="n"/>
      <x:c r="T91" s="76" t="n"/>
      <x:c r="U91" s="165" t="n"/>
    </x:row>
    <x:row r="92">
      <x:c r="A92" s="76" t="n"/>
      <x:c r="B92" s="76" t="n"/>
      <x:c r="C92" s="76" t="n"/>
      <x:c r="D92" s="76" t="n"/>
      <x:c r="E92" s="5" t="str">
        <x:f>IF(AND(C92&lt;&gt;"",D92&lt;&gt;""),IFERROR(VALUE(RIGHT(D92,3))-VALUE(RIGHT(C92,3))+1,D92-C92+1),"")</x:f>
      </x:c>
      <x:c r="F92" s="76" t="n"/>
      <x:c r="G92" s="77" t="n"/>
      <x:c r="H92" s="76" t="n"/>
      <x:c r="I92" s="76" t="n"/>
      <x:c r="J92" s="76" t="n"/>
      <x:c r="K92" s="76" t="n"/>
      <x:c r="L92" s="76" t="n"/>
      <x:c r="M92" s="76" t="n"/>
      <x:c r="N92" s="76" t="n"/>
      <x:c r="O92" s="76" t="n"/>
      <x:c r="P92" s="76" t="n"/>
      <x:c r="Q92" s="76" t="n"/>
      <x:c r="R92" s="76" t="n"/>
      <x:c r="S92" s="76" t="n"/>
      <x:c r="T92" s="76" t="n"/>
      <x:c r="U92" s="165" t="n"/>
    </x:row>
    <x:row r="93">
      <x:c r="A93" s="76" t="n"/>
      <x:c r="B93" s="76" t="n"/>
      <x:c r="C93" s="76" t="n"/>
      <x:c r="D93" s="76" t="n"/>
      <x:c r="E93" s="5" t="str">
        <x:f>IF(AND(C93&lt;&gt;"",D93&lt;&gt;""),IFERROR(VALUE(RIGHT(D93,3))-VALUE(RIGHT(C93,3))+1,D93-C93+1),"")</x:f>
      </x:c>
      <x:c r="F93" s="76" t="n"/>
      <x:c r="G93" s="77" t="n"/>
      <x:c r="H93" s="76" t="n"/>
      <x:c r="I93" s="76" t="n"/>
      <x:c r="J93" s="76" t="n"/>
      <x:c r="K93" s="76" t="n"/>
      <x:c r="L93" s="76" t="n"/>
      <x:c r="M93" s="76" t="n"/>
      <x:c r="N93" s="76" t="n"/>
      <x:c r="O93" s="76" t="n"/>
      <x:c r="P93" s="76" t="n"/>
      <x:c r="Q93" s="76" t="n"/>
      <x:c r="R93" s="76" t="n"/>
      <x:c r="S93" s="76" t="n"/>
      <x:c r="T93" s="76" t="n"/>
      <x:c r="U93" s="165" t="n"/>
    </x:row>
    <x:row r="94">
      <x:c r="A94" s="76" t="n"/>
      <x:c r="B94" s="76" t="n"/>
      <x:c r="C94" s="76" t="n"/>
      <x:c r="D94" s="76" t="n"/>
      <x:c r="E94" s="5" t="str">
        <x:f>IF(AND(C94&lt;&gt;"",D94&lt;&gt;""),IFERROR(VALUE(RIGHT(D94,3))-VALUE(RIGHT(C94,3))+1,D94-C94+1),"")</x:f>
      </x:c>
      <x:c r="F94" s="76" t="n"/>
      <x:c r="G94" s="77" t="n"/>
      <x:c r="H94" s="76" t="n"/>
      <x:c r="I94" s="76" t="n"/>
      <x:c r="J94" s="76" t="n"/>
      <x:c r="K94" s="76" t="n"/>
      <x:c r="L94" s="76" t="n"/>
      <x:c r="M94" s="76" t="n"/>
      <x:c r="N94" s="76" t="n"/>
      <x:c r="O94" s="76" t="n"/>
      <x:c r="P94" s="76" t="n"/>
      <x:c r="Q94" s="76" t="n"/>
      <x:c r="R94" s="76" t="n"/>
      <x:c r="S94" s="76" t="n"/>
      <x:c r="T94" s="76" t="n"/>
      <x:c r="U94" s="165" t="n"/>
    </x:row>
    <x:row r="95">
      <x:c r="A95" s="76" t="n"/>
      <x:c r="B95" s="76" t="n"/>
      <x:c r="C95" s="76" t="n"/>
      <x:c r="D95" s="76" t="n"/>
      <x:c r="E95" s="5" t="str">
        <x:f>IF(AND(C95&lt;&gt;"",D95&lt;&gt;""),IFERROR(VALUE(RIGHT(D95,3))-VALUE(RIGHT(C95,3))+1,D95-C95+1),"")</x:f>
      </x:c>
      <x:c r="F95" s="76" t="n"/>
      <x:c r="G95" s="77" t="n"/>
      <x:c r="H95" s="76" t="n"/>
      <x:c r="I95" s="76" t="n"/>
      <x:c r="J95" s="76" t="n"/>
      <x:c r="K95" s="76" t="n"/>
      <x:c r="L95" s="76" t="n"/>
      <x:c r="M95" s="76" t="n"/>
      <x:c r="N95" s="76" t="n"/>
      <x:c r="O95" s="76" t="n"/>
      <x:c r="P95" s="76" t="n"/>
      <x:c r="Q95" s="76" t="n"/>
      <x:c r="R95" s="76" t="n"/>
      <x:c r="S95" s="76" t="n"/>
      <x:c r="T95" s="76" t="n"/>
      <x:c r="U95" s="165" t="n"/>
    </x:row>
    <x:row r="96">
      <x:c r="A96" s="76" t="n"/>
      <x:c r="B96" s="76" t="n"/>
      <x:c r="C96" s="76" t="n"/>
      <x:c r="D96" s="76" t="n"/>
      <x:c r="E96" s="5" t="str">
        <x:f>IF(AND(C96&lt;&gt;"",D96&lt;&gt;""),IFERROR(VALUE(RIGHT(D96,3))-VALUE(RIGHT(C96,3))+1,D96-C96+1),"")</x:f>
      </x:c>
      <x:c r="F96" s="76" t="n"/>
      <x:c r="G96" s="77" t="n"/>
      <x:c r="H96" s="76" t="n"/>
      <x:c r="I96" s="76" t="n"/>
      <x:c r="J96" s="76" t="n"/>
      <x:c r="K96" s="76" t="n"/>
      <x:c r="L96" s="76" t="n"/>
      <x:c r="M96" s="76" t="n"/>
      <x:c r="N96" s="76" t="n"/>
      <x:c r="O96" s="76" t="n"/>
      <x:c r="P96" s="76" t="n"/>
      <x:c r="Q96" s="76" t="n"/>
      <x:c r="R96" s="76" t="n"/>
      <x:c r="S96" s="76" t="n"/>
      <x:c r="T96" s="76" t="n"/>
      <x:c r="U96" s="165" t="n"/>
    </x:row>
    <x:row r="97">
      <x:c r="A97" s="76" t="n"/>
      <x:c r="B97" s="76" t="n"/>
      <x:c r="C97" s="76" t="n"/>
      <x:c r="D97" s="76" t="n"/>
      <x:c r="E97" s="5" t="str">
        <x:f>IF(AND(C97&lt;&gt;"",D97&lt;&gt;""),IFERROR(VALUE(RIGHT(D97,3))-VALUE(RIGHT(C97,3))+1,D97-C97+1),"")</x:f>
      </x:c>
      <x:c r="F97" s="76" t="n"/>
      <x:c r="G97" s="77" t="n"/>
      <x:c r="H97" s="76" t="n"/>
      <x:c r="I97" s="76" t="n"/>
      <x:c r="J97" s="76" t="n"/>
      <x:c r="K97" s="76" t="n"/>
      <x:c r="L97" s="76" t="n"/>
      <x:c r="M97" s="76" t="n"/>
      <x:c r="N97" s="76" t="n"/>
      <x:c r="O97" s="76" t="n"/>
      <x:c r="P97" s="76" t="n"/>
      <x:c r="Q97" s="76" t="n"/>
      <x:c r="R97" s="76" t="n"/>
      <x:c r="S97" s="76" t="n"/>
      <x:c r="T97" s="76" t="n"/>
      <x:c r="U97" s="165" t="n"/>
    </x:row>
    <x:row r="98">
      <x:c r="A98" s="76" t="n"/>
      <x:c r="B98" s="76" t="n"/>
      <x:c r="C98" s="76" t="n"/>
      <x:c r="D98" s="76" t="n"/>
      <x:c r="E98" s="5" t="str">
        <x:f>IF(AND(C98&lt;&gt;"",D98&lt;&gt;""),IFERROR(VALUE(RIGHT(D98,3))-VALUE(RIGHT(C98,3))+1,D98-C98+1),"")</x:f>
      </x:c>
      <x:c r="F98" s="76" t="n"/>
      <x:c r="G98" s="77" t="n"/>
      <x:c r="H98" s="76" t="n"/>
      <x:c r="I98" s="76" t="n"/>
      <x:c r="J98" s="76" t="n"/>
      <x:c r="K98" s="76" t="n"/>
      <x:c r="L98" s="76" t="n"/>
      <x:c r="M98" s="76" t="n"/>
      <x:c r="N98" s="76" t="n"/>
      <x:c r="O98" s="76" t="n"/>
      <x:c r="P98" s="76" t="n"/>
      <x:c r="Q98" s="76" t="n"/>
      <x:c r="R98" s="76" t="n"/>
      <x:c r="S98" s="76" t="n"/>
      <x:c r="T98" s="76" t="n"/>
      <x:c r="U98" s="165" t="n"/>
    </x:row>
    <x:row r="99">
      <x:c r="A99" s="76" t="n"/>
      <x:c r="B99" s="76" t="n"/>
      <x:c r="C99" s="76" t="n"/>
      <x:c r="D99" s="76" t="n"/>
      <x:c r="E99" s="5" t="str">
        <x:f>IF(AND(C99&lt;&gt;"",D99&lt;&gt;""),IFERROR(VALUE(RIGHT(D99,3))-VALUE(RIGHT(C99,3))+1,D99-C99+1),"")</x:f>
      </x:c>
      <x:c r="F99" s="76" t="n"/>
      <x:c r="G99" s="77" t="n"/>
      <x:c r="H99" s="76" t="n"/>
      <x:c r="I99" s="76" t="n"/>
      <x:c r="J99" s="76" t="n"/>
      <x:c r="K99" s="76" t="n"/>
      <x:c r="L99" s="76" t="n"/>
      <x:c r="M99" s="76" t="n"/>
      <x:c r="N99" s="76" t="n"/>
      <x:c r="O99" s="76" t="n"/>
      <x:c r="P99" s="76" t="n"/>
      <x:c r="Q99" s="76" t="n"/>
      <x:c r="R99" s="76" t="n"/>
      <x:c r="S99" s="76" t="n"/>
      <x:c r="T99" s="76" t="n"/>
      <x:c r="U99" s="165" t="n"/>
    </x:row>
    <x:row r="100">
      <x:c r="A100" s="76" t="n"/>
      <x:c r="B100" s="76" t="n"/>
      <x:c r="C100" s="76" t="n"/>
      <x:c r="D100" s="76" t="n"/>
      <x:c r="E100" s="5" t="str">
        <x:f>IF(AND(C100&lt;&gt;"",D100&lt;&gt;""),IFERROR(VALUE(RIGHT(D100,3))-VALUE(RIGHT(C100,3))+1,D100-C100+1),"")</x:f>
      </x:c>
      <x:c r="F100" s="76" t="n"/>
      <x:c r="G100" s="77" t="n"/>
      <x:c r="H100" s="76" t="n"/>
      <x:c r="I100" s="76" t="n"/>
      <x:c r="J100" s="76" t="n"/>
      <x:c r="K100" s="76" t="n"/>
      <x:c r="L100" s="76" t="n"/>
      <x:c r="M100" s="76" t="n"/>
      <x:c r="N100" s="76" t="n"/>
      <x:c r="O100" s="76" t="n"/>
      <x:c r="P100" s="76" t="n"/>
      <x:c r="Q100" s="76" t="n"/>
      <x:c r="R100" s="76" t="n"/>
      <x:c r="S100" s="76" t="n"/>
      <x:c r="T100" s="76" t="n"/>
      <x:c r="U100" s="165" t="n"/>
    </x:row>
    <x:row r="101">
      <x:c r="A101" s="76" t="n"/>
      <x:c r="B101" s="76" t="n"/>
      <x:c r="C101" s="76" t="n"/>
      <x:c r="D101" s="76" t="n"/>
      <x:c r="E101" s="5" t="str">
        <x:f>IF(AND(C101&lt;&gt;"",D101&lt;&gt;""),IFERROR(VALUE(RIGHT(D101,3))-VALUE(RIGHT(C101,3))+1,D101-C101+1),"")</x:f>
      </x:c>
      <x:c r="F101" s="76" t="n"/>
      <x:c r="G101" s="77" t="n"/>
      <x:c r="H101" s="76" t="n"/>
      <x:c r="I101" s="76" t="n"/>
      <x:c r="J101" s="76" t="n"/>
      <x:c r="K101" s="76" t="n"/>
      <x:c r="L101" s="76" t="n"/>
      <x:c r="M101" s="76" t="n"/>
      <x:c r="N101" s="76" t="n"/>
      <x:c r="O101" s="76" t="n"/>
      <x:c r="P101" s="76" t="n"/>
      <x:c r="Q101" s="76" t="n"/>
      <x:c r="R101" s="76" t="n"/>
      <x:c r="S101" s="76" t="n"/>
      <x:c r="T101" s="76" t="n"/>
      <x:c r="U101" s="165" t="n"/>
    </x:row>
    <x:row r="102">
      <x:c r="A102" s="76" t="n"/>
      <x:c r="B102" s="76" t="n"/>
      <x:c r="C102" s="76" t="n"/>
      <x:c r="D102" s="76" t="n"/>
      <x:c r="E102" s="5" t="str">
        <x:f>IF(AND(C102&lt;&gt;"",D102&lt;&gt;""),IFERROR(VALUE(RIGHT(D102,3))-VALUE(RIGHT(C102,3))+1,D102-C102+1),"")</x:f>
      </x:c>
      <x:c r="F102" s="76" t="n"/>
      <x:c r="G102" s="77" t="n"/>
      <x:c r="H102" s="76" t="n"/>
      <x:c r="I102" s="76" t="n"/>
      <x:c r="J102" s="76" t="n"/>
      <x:c r="K102" s="76" t="n"/>
      <x:c r="L102" s="76" t="n"/>
      <x:c r="M102" s="76" t="n"/>
      <x:c r="N102" s="76" t="n"/>
      <x:c r="O102" s="76" t="n"/>
      <x:c r="P102" s="76" t="n"/>
      <x:c r="Q102" s="76" t="n"/>
      <x:c r="R102" s="76" t="n"/>
      <x:c r="S102" s="76" t="n"/>
      <x:c r="T102" s="76" t="n"/>
      <x:c r="U102" s="165" t="n"/>
    </x:row>
    <x:row r="103">
      <x:c r="A103" s="76" t="n"/>
      <x:c r="B103" s="76" t="n"/>
      <x:c r="C103" s="76" t="n"/>
      <x:c r="D103" s="76" t="n"/>
      <x:c r="E103" s="5" t="str">
        <x:f>IF(AND(C103&lt;&gt;"",D103&lt;&gt;""),IFERROR(VALUE(RIGHT(D103,3))-VALUE(RIGHT(C103,3))+1,D103-C103+1),"")</x:f>
      </x:c>
      <x:c r="F103" s="76" t="n"/>
      <x:c r="G103" s="77" t="n"/>
      <x:c r="H103" s="76" t="n"/>
      <x:c r="I103" s="76" t="n"/>
      <x:c r="J103" s="76" t="n"/>
      <x:c r="K103" s="76" t="n"/>
      <x:c r="L103" s="76" t="n"/>
      <x:c r="M103" s="76" t="n"/>
      <x:c r="N103" s="76" t="n"/>
      <x:c r="O103" s="76" t="n"/>
      <x:c r="P103" s="76" t="n"/>
      <x:c r="Q103" s="76" t="n"/>
      <x:c r="R103" s="76" t="n"/>
      <x:c r="S103" s="76" t="n"/>
      <x:c r="T103" s="76" t="n"/>
      <x:c r="U103" s="165" t="n"/>
    </x:row>
    <x:row r="104">
      <x:c r="A104" s="76" t="n"/>
      <x:c r="B104" s="76" t="n"/>
      <x:c r="C104" s="76" t="n"/>
      <x:c r="D104" s="76" t="n"/>
      <x:c r="E104" s="5" t="str">
        <x:f>IF(AND(C104&lt;&gt;"",D104&lt;&gt;""),IFERROR(VALUE(RIGHT(D104,3))-VALUE(RIGHT(C104,3))+1,D104-C104+1),"")</x:f>
      </x:c>
      <x:c r="F104" s="76" t="n"/>
      <x:c r="G104" s="77" t="n"/>
      <x:c r="H104" s="76" t="n"/>
      <x:c r="I104" s="76" t="n"/>
      <x:c r="J104" s="76" t="n"/>
      <x:c r="K104" s="76" t="n"/>
      <x:c r="L104" s="76" t="n"/>
      <x:c r="M104" s="76" t="n"/>
      <x:c r="N104" s="76" t="n"/>
      <x:c r="O104" s="76" t="n"/>
      <x:c r="P104" s="76" t="n"/>
      <x:c r="Q104" s="76" t="n"/>
      <x:c r="R104" s="76" t="n"/>
      <x:c r="S104" s="76" t="n"/>
      <x:c r="T104" s="76" t="n"/>
      <x:c r="U104" s="165" t="n"/>
    </x:row>
    <x:row r="105">
      <x:c r="A105" s="76" t="n"/>
      <x:c r="B105" s="76" t="n"/>
      <x:c r="C105" s="76" t="n"/>
      <x:c r="D105" s="76" t="n"/>
      <x:c r="E105" s="5" t="str">
        <x:f>IF(AND(C105&lt;&gt;"",D105&lt;&gt;""),IFERROR(VALUE(RIGHT(D105,3))-VALUE(RIGHT(C105,3))+1,D105-C105+1),"")</x:f>
      </x:c>
      <x:c r="F105" s="76" t="n"/>
      <x:c r="G105" s="77" t="n"/>
      <x:c r="H105" s="76" t="n"/>
      <x:c r="I105" s="76" t="n"/>
      <x:c r="J105" s="76" t="n"/>
      <x:c r="K105" s="76" t="n"/>
      <x:c r="L105" s="76" t="n"/>
      <x:c r="M105" s="76" t="n"/>
      <x:c r="N105" s="76" t="n"/>
      <x:c r="O105" s="76" t="n"/>
      <x:c r="P105" s="76" t="n"/>
      <x:c r="Q105" s="76" t="n"/>
      <x:c r="R105" s="76" t="n"/>
      <x:c r="S105" s="76" t="n"/>
      <x:c r="T105" s="76" t="n"/>
      <x:c r="U105" s="165" t="n"/>
    </x:row>
    <x:row r="106">
      <x:c r="A106" s="76" t="n"/>
      <x:c r="B106" s="76" t="n"/>
      <x:c r="C106" s="76" t="n"/>
      <x:c r="D106" s="76" t="n"/>
      <x:c r="E106" s="5" t="str">
        <x:f>IF(AND(C106&lt;&gt;"",D106&lt;&gt;""),IFERROR(VALUE(RIGHT(D106,3))-VALUE(RIGHT(C106,3))+1,D106-C106+1),"")</x:f>
      </x:c>
      <x:c r="F106" s="76" t="n"/>
      <x:c r="G106" s="77" t="n"/>
      <x:c r="H106" s="76" t="n"/>
      <x:c r="I106" s="76" t="n"/>
      <x:c r="J106" s="76" t="n"/>
      <x:c r="K106" s="76" t="n"/>
      <x:c r="L106" s="76" t="n"/>
      <x:c r="M106" s="76" t="n"/>
      <x:c r="N106" s="76" t="n"/>
      <x:c r="O106" s="76" t="n"/>
      <x:c r="P106" s="76" t="n"/>
      <x:c r="Q106" s="76" t="n"/>
      <x:c r="R106" s="76" t="n"/>
      <x:c r="S106" s="76" t="n"/>
      <x:c r="T106" s="76" t="n"/>
      <x:c r="U106" s="165" t="n"/>
    </x:row>
    <x:row r="107">
      <x:c r="A107" s="76" t="n"/>
      <x:c r="B107" s="76" t="n"/>
      <x:c r="C107" s="76" t="n"/>
      <x:c r="D107" s="76" t="n"/>
      <x:c r="E107" s="5" t="str">
        <x:f>IF(AND(C107&lt;&gt;"",D107&lt;&gt;""),IFERROR(VALUE(RIGHT(D107,3))-VALUE(RIGHT(C107,3))+1,D107-C107+1),"")</x:f>
      </x:c>
      <x:c r="F107" s="76" t="n"/>
      <x:c r="G107" s="77" t="n"/>
      <x:c r="H107" s="76" t="n"/>
      <x:c r="I107" s="76" t="n"/>
      <x:c r="J107" s="76" t="n"/>
      <x:c r="K107" s="76" t="n"/>
      <x:c r="L107" s="76" t="n"/>
      <x:c r="M107" s="76" t="n"/>
      <x:c r="N107" s="76" t="n"/>
      <x:c r="O107" s="76" t="n"/>
      <x:c r="P107" s="76" t="n"/>
      <x:c r="Q107" s="76" t="n"/>
      <x:c r="R107" s="76" t="n"/>
      <x:c r="S107" s="76" t="n"/>
      <x:c r="T107" s="76" t="n"/>
      <x:c r="U107" s="165" t="n"/>
    </x:row>
    <x:row r="108">
      <x:c r="A108" s="76" t="n"/>
      <x:c r="B108" s="76" t="n"/>
      <x:c r="C108" s="76" t="n"/>
      <x:c r="D108" s="76" t="n"/>
      <x:c r="E108" s="5" t="str">
        <x:f>IF(AND(C108&lt;&gt;"",D108&lt;&gt;""),IFERROR(VALUE(RIGHT(D108,3))-VALUE(RIGHT(C108,3))+1,D108-C108+1),"")</x:f>
      </x:c>
      <x:c r="F108" s="76" t="n"/>
      <x:c r="G108" s="77" t="n"/>
      <x:c r="H108" s="76" t="n"/>
      <x:c r="I108" s="76" t="n"/>
      <x:c r="J108" s="76" t="n"/>
      <x:c r="K108" s="76" t="n"/>
      <x:c r="L108" s="76" t="n"/>
      <x:c r="M108" s="76" t="n"/>
      <x:c r="N108" s="76" t="n"/>
      <x:c r="O108" s="76" t="n"/>
      <x:c r="P108" s="76" t="n"/>
      <x:c r="Q108" s="76" t="n"/>
      <x:c r="R108" s="76" t="n"/>
      <x:c r="S108" s="76" t="n"/>
      <x:c r="T108" s="76" t="n"/>
      <x:c r="U108" s="165" t="n"/>
    </x:row>
    <x:row r="109">
      <x:c r="A109" s="76" t="n"/>
      <x:c r="B109" s="76" t="n"/>
      <x:c r="C109" s="76" t="n"/>
      <x:c r="D109" s="76" t="n"/>
      <x:c r="E109" s="5" t="str">
        <x:f>IF(AND(C109&lt;&gt;"",D109&lt;&gt;""),IFERROR(VALUE(RIGHT(D109,3))-VALUE(RIGHT(C109,3))+1,D109-C109+1),"")</x:f>
      </x:c>
      <x:c r="F109" s="76" t="n"/>
      <x:c r="G109" s="77" t="n"/>
      <x:c r="H109" s="76" t="n"/>
      <x:c r="I109" s="76" t="n"/>
      <x:c r="J109" s="76" t="n"/>
      <x:c r="K109" s="76" t="n"/>
      <x:c r="L109" s="76" t="n"/>
      <x:c r="M109" s="76" t="n"/>
      <x:c r="N109" s="76" t="n"/>
      <x:c r="O109" s="76" t="n"/>
      <x:c r="P109" s="76" t="n"/>
      <x:c r="Q109" s="76" t="n"/>
      <x:c r="R109" s="76" t="n"/>
      <x:c r="S109" s="76" t="n"/>
      <x:c r="T109" s="76" t="n"/>
      <x:c r="U109" s="165" t="n"/>
    </x:row>
    <x:row r="110">
      <x:c r="A110" s="76" t="n"/>
      <x:c r="B110" s="76" t="n"/>
      <x:c r="C110" s="76" t="n"/>
      <x:c r="D110" s="76" t="n"/>
      <x:c r="E110" s="5" t="str">
        <x:f>IF(AND(C110&lt;&gt;"",D110&lt;&gt;""),IFERROR(VALUE(RIGHT(D110,3))-VALUE(RIGHT(C110,3))+1,D110-C110+1),"")</x:f>
      </x:c>
      <x:c r="F110" s="76" t="n"/>
      <x:c r="G110" s="77" t="n"/>
      <x:c r="H110" s="76" t="n"/>
      <x:c r="I110" s="76" t="n"/>
      <x:c r="J110" s="76" t="n"/>
      <x:c r="K110" s="76" t="n"/>
      <x:c r="L110" s="76" t="n"/>
      <x:c r="M110" s="76" t="n"/>
      <x:c r="N110" s="76" t="n"/>
      <x:c r="O110" s="76" t="n"/>
      <x:c r="P110" s="76" t="n"/>
      <x:c r="Q110" s="76" t="n"/>
      <x:c r="R110" s="76" t="n"/>
      <x:c r="S110" s="76" t="n"/>
      <x:c r="T110" s="76" t="n"/>
      <x:c r="U110" s="165" t="n"/>
    </x:row>
    <x:row r="111">
      <x:c r="A111" s="76" t="n"/>
      <x:c r="B111" s="76" t="n"/>
      <x:c r="C111" s="76" t="n"/>
      <x:c r="D111" s="76" t="n"/>
      <x:c r="E111" s="5" t="str">
        <x:f>IF(AND(C111&lt;&gt;"",D111&lt;&gt;""),IFERROR(VALUE(RIGHT(D111,3))-VALUE(RIGHT(C111,3))+1,D111-C111+1),"")</x:f>
      </x:c>
      <x:c r="F111" s="76" t="n"/>
      <x:c r="G111" s="77" t="n"/>
      <x:c r="H111" s="76" t="n"/>
      <x:c r="I111" s="76" t="n"/>
      <x:c r="J111" s="76" t="n"/>
      <x:c r="K111" s="76" t="n"/>
      <x:c r="L111" s="76" t="n"/>
      <x:c r="M111" s="76" t="n"/>
      <x:c r="N111" s="76" t="n"/>
      <x:c r="O111" s="76" t="n"/>
      <x:c r="P111" s="76" t="n"/>
      <x:c r="Q111" s="76" t="n"/>
      <x:c r="R111" s="76" t="n"/>
      <x:c r="S111" s="76" t="n"/>
      <x:c r="T111" s="76" t="n"/>
      <x:c r="U111" s="165" t="n"/>
    </x:row>
    <x:row r="112">
      <x:c r="A112" s="76" t="n"/>
      <x:c r="B112" s="76" t="n"/>
      <x:c r="C112" s="76" t="n"/>
      <x:c r="D112" s="76" t="n"/>
      <x:c r="E112" s="5" t="str">
        <x:f>IF(AND(C112&lt;&gt;"",D112&lt;&gt;""),IFERROR(VALUE(RIGHT(D112,3))-VALUE(RIGHT(C112,3))+1,D112-C112+1),"")</x:f>
      </x:c>
      <x:c r="F112" s="76" t="n"/>
      <x:c r="G112" s="77" t="n"/>
      <x:c r="H112" s="76" t="n"/>
      <x:c r="I112" s="76" t="n"/>
      <x:c r="J112" s="76" t="n"/>
      <x:c r="K112" s="76" t="n"/>
      <x:c r="L112" s="76" t="n"/>
      <x:c r="M112" s="76" t="n"/>
      <x:c r="N112" s="76" t="n"/>
      <x:c r="O112" s="76" t="n"/>
      <x:c r="P112" s="76" t="n"/>
      <x:c r="Q112" s="76" t="n"/>
      <x:c r="R112" s="76" t="n"/>
      <x:c r="S112" s="76" t="n"/>
      <x:c r="T112" s="76" t="n"/>
      <x:c r="U112" s="165" t="n"/>
    </x:row>
    <x:row r="113">
      <x:c r="A113" s="76" t="n"/>
      <x:c r="B113" s="76" t="n"/>
      <x:c r="C113" s="76" t="n"/>
      <x:c r="D113" s="76" t="n"/>
      <x:c r="E113" s="5" t="str">
        <x:f>IF(AND(C113&lt;&gt;"",D113&lt;&gt;""),IFERROR(VALUE(RIGHT(D113,3))-VALUE(RIGHT(C113,3))+1,D113-C113+1),"")</x:f>
      </x:c>
      <x:c r="F113" s="76" t="n"/>
      <x:c r="G113" s="77" t="n"/>
      <x:c r="H113" s="76" t="n"/>
      <x:c r="I113" s="76" t="n"/>
      <x:c r="J113" s="76" t="n"/>
      <x:c r="K113" s="76" t="n"/>
      <x:c r="L113" s="76" t="n"/>
      <x:c r="M113" s="76" t="n"/>
      <x:c r="N113" s="76" t="n"/>
      <x:c r="O113" s="76" t="n"/>
      <x:c r="P113" s="76" t="n"/>
      <x:c r="Q113" s="76" t="n"/>
      <x:c r="R113" s="76" t="n"/>
      <x:c r="S113" s="76" t="n"/>
      <x:c r="T113" s="76" t="n"/>
      <x:c r="U113" s="165" t="n"/>
    </x:row>
    <x:row r="114">
      <x:c r="A114" s="76" t="n"/>
      <x:c r="B114" s="76" t="n"/>
      <x:c r="C114" s="76" t="n"/>
      <x:c r="D114" s="76" t="n"/>
      <x:c r="E114" s="5" t="str">
        <x:f>IF(AND(C114&lt;&gt;"",D114&lt;&gt;""),IFERROR(VALUE(RIGHT(D114,3))-VALUE(RIGHT(C114,3))+1,D114-C114+1),"")</x:f>
      </x:c>
      <x:c r="F114" s="76" t="n"/>
      <x:c r="G114" s="77" t="n"/>
      <x:c r="H114" s="76" t="n"/>
      <x:c r="I114" s="76" t="n"/>
      <x:c r="J114" s="76" t="n"/>
      <x:c r="K114" s="76" t="n"/>
      <x:c r="L114" s="76" t="n"/>
      <x:c r="M114" s="76" t="n"/>
      <x:c r="N114" s="76" t="n"/>
      <x:c r="O114" s="76" t="n"/>
      <x:c r="P114" s="76" t="n"/>
      <x:c r="Q114" s="76" t="n"/>
      <x:c r="R114" s="76" t="n"/>
      <x:c r="S114" s="76" t="n"/>
      <x:c r="T114" s="76" t="n"/>
      <x:c r="U114" s="165" t="n"/>
    </x:row>
    <x:row r="115">
      <x:c r="A115" s="76" t="n"/>
      <x:c r="B115" s="76" t="n"/>
      <x:c r="C115" s="76" t="n"/>
      <x:c r="D115" s="76" t="n"/>
      <x:c r="E115" s="5" t="str">
        <x:f>IF(AND(C115&lt;&gt;"",D115&lt;&gt;""),IFERROR(VALUE(RIGHT(D115,3))-VALUE(RIGHT(C115,3))+1,D115-C115+1),"")</x:f>
      </x:c>
      <x:c r="F115" s="76" t="n"/>
      <x:c r="G115" s="77" t="n"/>
      <x:c r="H115" s="76" t="n"/>
      <x:c r="I115" s="76" t="n"/>
      <x:c r="J115" s="76" t="n"/>
      <x:c r="K115" s="76" t="n"/>
      <x:c r="L115" s="76" t="n"/>
      <x:c r="M115" s="76" t="n"/>
      <x:c r="N115" s="76" t="n"/>
      <x:c r="O115" s="76" t="n"/>
      <x:c r="P115" s="76" t="n"/>
      <x:c r="Q115" s="76" t="n"/>
      <x:c r="R115" s="76" t="n"/>
      <x:c r="S115" s="76" t="n"/>
      <x:c r="T115" s="76" t="n"/>
      <x:c r="U115" s="165" t="n"/>
    </x:row>
    <x:row r="116">
      <x:c r="A116" s="76" t="n"/>
      <x:c r="B116" s="76" t="n"/>
      <x:c r="C116" s="76" t="n"/>
      <x:c r="D116" s="76" t="n"/>
      <x:c r="E116" s="5" t="str">
        <x:f>IF(AND(C116&lt;&gt;"",D116&lt;&gt;""),IFERROR(VALUE(RIGHT(D116,3))-VALUE(RIGHT(C116,3))+1,D116-C116+1),"")</x:f>
      </x:c>
      <x:c r="F116" s="76" t="n"/>
      <x:c r="G116" s="77" t="n"/>
      <x:c r="H116" s="76" t="n"/>
      <x:c r="I116" s="76" t="n"/>
      <x:c r="J116" s="76" t="n"/>
      <x:c r="K116" s="76" t="n"/>
      <x:c r="L116" s="76" t="n"/>
      <x:c r="M116" s="76" t="n"/>
      <x:c r="N116" s="76" t="n"/>
      <x:c r="O116" s="76" t="n"/>
      <x:c r="P116" s="76" t="n"/>
      <x:c r="Q116" s="76" t="n"/>
      <x:c r="R116" s="76" t="n"/>
      <x:c r="S116" s="76" t="n"/>
      <x:c r="T116" s="76" t="n"/>
      <x:c r="U116" s="165" t="n"/>
    </x:row>
    <x:row r="117">
      <x:c r="A117" s="76" t="n"/>
      <x:c r="B117" s="76" t="n"/>
      <x:c r="C117" s="76" t="n"/>
      <x:c r="D117" s="76" t="n"/>
      <x:c r="E117" s="5" t="str">
        <x:f>IF(AND(C117&lt;&gt;"",D117&lt;&gt;""),IFERROR(VALUE(RIGHT(D117,3))-VALUE(RIGHT(C117,3))+1,D117-C117+1),"")</x:f>
      </x:c>
      <x:c r="F117" s="76" t="n"/>
      <x:c r="G117" s="77" t="n"/>
      <x:c r="H117" s="76" t="n"/>
      <x:c r="I117" s="76" t="n"/>
      <x:c r="J117" s="76" t="n"/>
      <x:c r="K117" s="76" t="n"/>
      <x:c r="L117" s="76" t="n"/>
      <x:c r="M117" s="76" t="n"/>
      <x:c r="N117" s="76" t="n"/>
      <x:c r="O117" s="76" t="n"/>
      <x:c r="P117" s="76" t="n"/>
      <x:c r="Q117" s="76" t="n"/>
      <x:c r="R117" s="76" t="n"/>
      <x:c r="S117" s="76" t="n"/>
      <x:c r="T117" s="76" t="n"/>
      <x:c r="U117" s="165" t="n"/>
    </x:row>
    <x:row r="118">
      <x:c r="A118" s="76" t="n"/>
      <x:c r="B118" s="76" t="n"/>
      <x:c r="C118" s="76" t="n"/>
      <x:c r="D118" s="76" t="n"/>
      <x:c r="E118" s="5" t="str">
        <x:f>IF(AND(C118&lt;&gt;"",D118&lt;&gt;""),IFERROR(VALUE(RIGHT(D118,3))-VALUE(RIGHT(C118,3))+1,D118-C118+1),"")</x:f>
      </x:c>
      <x:c r="F118" s="76" t="n"/>
      <x:c r="G118" s="77" t="n"/>
      <x:c r="H118" s="76" t="n"/>
      <x:c r="I118" s="76" t="n"/>
      <x:c r="J118" s="76" t="n"/>
      <x:c r="K118" s="76" t="n"/>
      <x:c r="L118" s="76" t="n"/>
      <x:c r="M118" s="76" t="n"/>
      <x:c r="N118" s="76" t="n"/>
      <x:c r="O118" s="76" t="n"/>
      <x:c r="P118" s="76" t="n"/>
      <x:c r="Q118" s="76" t="n"/>
      <x:c r="R118" s="76" t="n"/>
      <x:c r="S118" s="76" t="n"/>
      <x:c r="T118" s="76" t="n"/>
      <x:c r="U118" s="165" t="n"/>
    </x:row>
    <x:row r="119">
      <x:c r="A119" s="76" t="n"/>
      <x:c r="B119" s="76" t="n"/>
      <x:c r="C119" s="76" t="n"/>
      <x:c r="D119" s="76" t="n"/>
      <x:c r="E119" s="5" t="str">
        <x:f>IF(AND(C119&lt;&gt;"",D119&lt;&gt;""),IFERROR(VALUE(RIGHT(D119,3))-VALUE(RIGHT(C119,3))+1,D119-C119+1),"")</x:f>
      </x:c>
      <x:c r="F119" s="76" t="n"/>
      <x:c r="G119" s="77" t="n"/>
      <x:c r="H119" s="76" t="n"/>
      <x:c r="I119" s="76" t="n"/>
      <x:c r="J119" s="76" t="n"/>
      <x:c r="K119" s="76" t="n"/>
      <x:c r="L119" s="76" t="n"/>
      <x:c r="M119" s="76" t="n"/>
      <x:c r="N119" s="76" t="n"/>
      <x:c r="O119" s="76" t="n"/>
      <x:c r="P119" s="76" t="n"/>
      <x:c r="Q119" s="76" t="n"/>
      <x:c r="R119" s="76" t="n"/>
      <x:c r="S119" s="76" t="n"/>
      <x:c r="T119" s="76" t="n"/>
      <x:c r="U119" s="165" t="n"/>
    </x:row>
    <x:row r="120">
      <x:c r="A120" s="76" t="n"/>
      <x:c r="B120" s="76" t="n"/>
      <x:c r="C120" s="76" t="n"/>
      <x:c r="D120" s="76" t="n"/>
      <x:c r="E120" s="5" t="str">
        <x:f>IF(AND(C120&lt;&gt;"",D120&lt;&gt;""),IFERROR(VALUE(RIGHT(D120,3))-VALUE(RIGHT(C120,3))+1,D120-C120+1),"")</x:f>
      </x:c>
      <x:c r="F120" s="76" t="n"/>
      <x:c r="G120" s="77" t="n"/>
      <x:c r="H120" s="76" t="n"/>
      <x:c r="I120" s="76" t="n"/>
      <x:c r="J120" s="76" t="n"/>
      <x:c r="K120" s="76" t="n"/>
      <x:c r="L120" s="76" t="n"/>
      <x:c r="M120" s="76" t="n"/>
      <x:c r="N120" s="76" t="n"/>
      <x:c r="O120" s="76" t="n"/>
      <x:c r="P120" s="76" t="n"/>
      <x:c r="Q120" s="76" t="n"/>
      <x:c r="R120" s="76" t="n"/>
      <x:c r="S120" s="76" t="n"/>
      <x:c r="T120" s="76" t="n"/>
      <x:c r="U120" s="165" t="n"/>
    </x:row>
    <x:row r="121">
      <x:c r="A121" s="76" t="n"/>
      <x:c r="B121" s="76" t="n"/>
      <x:c r="C121" s="76" t="n"/>
      <x:c r="D121" s="76" t="n"/>
      <x:c r="E121" s="5" t="str">
        <x:f>IF(AND(C121&lt;&gt;"",D121&lt;&gt;""),IFERROR(VALUE(RIGHT(D121,3))-VALUE(RIGHT(C121,3))+1,D121-C121+1),"")</x:f>
      </x:c>
      <x:c r="F121" s="76" t="n"/>
      <x:c r="G121" s="77" t="n"/>
      <x:c r="H121" s="76" t="n"/>
      <x:c r="I121" s="76" t="n"/>
      <x:c r="J121" s="76" t="n"/>
      <x:c r="K121" s="76" t="n"/>
      <x:c r="L121" s="76" t="n"/>
      <x:c r="M121" s="76" t="n"/>
      <x:c r="N121" s="76" t="n"/>
      <x:c r="O121" s="76" t="n"/>
      <x:c r="P121" s="76" t="n"/>
      <x:c r="Q121" s="76" t="n"/>
      <x:c r="R121" s="76" t="n"/>
      <x:c r="S121" s="76" t="n"/>
      <x:c r="T121" s="76" t="n"/>
      <x:c r="U121" s="165" t="n"/>
    </x:row>
    <x:row r="122">
      <x:c r="A122" s="76" t="n"/>
      <x:c r="B122" s="76" t="n"/>
      <x:c r="C122" s="76" t="n"/>
      <x:c r="D122" s="76" t="n"/>
      <x:c r="E122" s="5" t="str">
        <x:f>IF(AND(C122&lt;&gt;"",D122&lt;&gt;""),IFERROR(VALUE(RIGHT(D122,3))-VALUE(RIGHT(C122,3))+1,D122-C122+1),"")</x:f>
      </x:c>
      <x:c r="F122" s="76" t="n"/>
      <x:c r="G122" s="77" t="n"/>
      <x:c r="H122" s="76" t="n"/>
      <x:c r="I122" s="76" t="n"/>
      <x:c r="J122" s="76" t="n"/>
      <x:c r="K122" s="76" t="n"/>
      <x:c r="L122" s="76" t="n"/>
      <x:c r="M122" s="76" t="n"/>
      <x:c r="N122" s="76" t="n"/>
      <x:c r="O122" s="76" t="n"/>
      <x:c r="P122" s="76" t="n"/>
      <x:c r="Q122" s="76" t="n"/>
      <x:c r="R122" s="76" t="n"/>
      <x:c r="S122" s="76" t="n"/>
      <x:c r="T122" s="76" t="n"/>
      <x:c r="U122" s="165" t="n"/>
    </x:row>
    <x:row r="123">
      <x:c r="A123" s="76" t="n"/>
      <x:c r="B123" s="76" t="n"/>
      <x:c r="C123" s="76" t="n"/>
      <x:c r="D123" s="76" t="n"/>
      <x:c r="E123" s="5" t="str">
        <x:f>IF(AND(C123&lt;&gt;"",D123&lt;&gt;""),IFERROR(VALUE(RIGHT(D123,3))-VALUE(RIGHT(C123,3))+1,D123-C123+1),"")</x:f>
      </x:c>
      <x:c r="F123" s="76" t="n"/>
      <x:c r="G123" s="77" t="n"/>
      <x:c r="H123" s="76" t="n"/>
      <x:c r="I123" s="76" t="n"/>
      <x:c r="J123" s="76" t="n"/>
      <x:c r="K123" s="76" t="n"/>
      <x:c r="L123" s="76" t="n"/>
      <x:c r="M123" s="76" t="n"/>
      <x:c r="N123" s="76" t="n"/>
      <x:c r="O123" s="76" t="n"/>
      <x:c r="P123" s="76" t="n"/>
      <x:c r="Q123" s="76" t="n"/>
      <x:c r="R123" s="76" t="n"/>
      <x:c r="S123" s="76" t="n"/>
      <x:c r="T123" s="76" t="n"/>
      <x:c r="U123" s="165" t="n"/>
    </x:row>
    <x:row r="124">
      <x:c r="A124" s="76" t="n"/>
      <x:c r="B124" s="76" t="n"/>
      <x:c r="C124" s="76" t="n"/>
      <x:c r="D124" s="76" t="n"/>
      <x:c r="E124" s="5" t="str">
        <x:f>IF(AND(C124&lt;&gt;"",D124&lt;&gt;""),IFERROR(VALUE(RIGHT(D124,3))-VALUE(RIGHT(C124,3))+1,D124-C124+1),"")</x:f>
      </x:c>
      <x:c r="F124" s="76" t="n"/>
      <x:c r="G124" s="77" t="n"/>
      <x:c r="H124" s="76" t="n"/>
      <x:c r="I124" s="76" t="n"/>
      <x:c r="J124" s="76" t="n"/>
      <x:c r="K124" s="76" t="n"/>
      <x:c r="L124" s="76" t="n"/>
      <x:c r="M124" s="76" t="n"/>
      <x:c r="N124" s="76" t="n"/>
      <x:c r="O124" s="76" t="n"/>
      <x:c r="P124" s="76" t="n"/>
      <x:c r="Q124" s="76" t="n"/>
      <x:c r="R124" s="76" t="n"/>
      <x:c r="S124" s="76" t="n"/>
      <x:c r="T124" s="76" t="n"/>
      <x:c r="U124" s="165" t="n"/>
    </x:row>
    <x:row r="125">
      <x:c r="A125" s="76" t="n"/>
      <x:c r="B125" s="76" t="n"/>
      <x:c r="C125" s="76" t="n"/>
      <x:c r="D125" s="76" t="n"/>
      <x:c r="E125" s="5" t="str">
        <x:f>IF(AND(C125&lt;&gt;"",D125&lt;&gt;""),IFERROR(VALUE(RIGHT(D125,3))-VALUE(RIGHT(C125,3))+1,D125-C125+1),"")</x:f>
      </x:c>
      <x:c r="F125" s="76" t="n"/>
      <x:c r="G125" s="77" t="n"/>
      <x:c r="H125" s="76" t="n"/>
      <x:c r="I125" s="76" t="n"/>
      <x:c r="J125" s="76" t="n"/>
      <x:c r="K125" s="76" t="n"/>
      <x:c r="L125" s="76" t="n"/>
      <x:c r="M125" s="76" t="n"/>
      <x:c r="N125" s="76" t="n"/>
      <x:c r="O125" s="76" t="n"/>
      <x:c r="P125" s="76" t="n"/>
      <x:c r="Q125" s="76" t="n"/>
      <x:c r="R125" s="76" t="n"/>
      <x:c r="S125" s="76" t="n"/>
      <x:c r="T125" s="76" t="n"/>
      <x:c r="U125" s="165" t="n"/>
    </x:row>
    <x:row r="126">
      <x:c r="A126" s="76" t="n"/>
      <x:c r="B126" s="76" t="n"/>
      <x:c r="C126" s="76" t="n"/>
      <x:c r="D126" s="76" t="n"/>
      <x:c r="E126" s="5" t="str">
        <x:f>IF(AND(C126&lt;&gt;"",D126&lt;&gt;""),IFERROR(VALUE(RIGHT(D126,3))-VALUE(RIGHT(C126,3))+1,D126-C126+1),"")</x:f>
      </x:c>
      <x:c r="F126" s="76" t="n"/>
      <x:c r="G126" s="77" t="n"/>
      <x:c r="H126" s="76" t="n"/>
      <x:c r="I126" s="76" t="n"/>
      <x:c r="J126" s="76" t="n"/>
      <x:c r="K126" s="76" t="n"/>
      <x:c r="L126" s="76" t="n"/>
      <x:c r="M126" s="76" t="n"/>
      <x:c r="N126" s="76" t="n"/>
      <x:c r="O126" s="76" t="n"/>
      <x:c r="P126" s="76" t="n"/>
      <x:c r="Q126" s="76" t="n"/>
      <x:c r="R126" s="76" t="n"/>
      <x:c r="S126" s="76" t="n"/>
      <x:c r="T126" s="76" t="n"/>
      <x:c r="U126" s="165" t="n"/>
    </x:row>
    <x:row r="127">
      <x:c r="A127" s="76" t="n"/>
      <x:c r="B127" s="76" t="n"/>
      <x:c r="C127" s="76" t="n"/>
      <x:c r="D127" s="76" t="n"/>
      <x:c r="E127" s="5" t="str">
        <x:f>IF(AND(C127&lt;&gt;"",D127&lt;&gt;""),IFERROR(VALUE(RIGHT(D127,3))-VALUE(RIGHT(C127,3))+1,D127-C127+1),"")</x:f>
      </x:c>
      <x:c r="F127" s="76" t="n"/>
      <x:c r="G127" s="77" t="n"/>
      <x:c r="H127" s="76" t="n"/>
      <x:c r="I127" s="76" t="n"/>
      <x:c r="J127" s="76" t="n"/>
      <x:c r="K127" s="76" t="n"/>
      <x:c r="L127" s="76" t="n"/>
      <x:c r="M127" s="76" t="n"/>
      <x:c r="N127" s="76" t="n"/>
      <x:c r="O127" s="76" t="n"/>
      <x:c r="P127" s="76" t="n"/>
      <x:c r="Q127" s="76" t="n"/>
      <x:c r="R127" s="76" t="n"/>
      <x:c r="S127" s="76" t="n"/>
      <x:c r="T127" s="76" t="n"/>
      <x:c r="U127" s="165" t="n"/>
    </x:row>
    <x:row r="128">
      <x:c r="A128" s="76" t="n"/>
      <x:c r="B128" s="76" t="n"/>
      <x:c r="C128" s="76" t="n"/>
      <x:c r="D128" s="76" t="n"/>
      <x:c r="E128" s="5" t="str">
        <x:f>IF(AND(C128&lt;&gt;"",D128&lt;&gt;""),IFERROR(VALUE(RIGHT(D128,3))-VALUE(RIGHT(C128,3))+1,D128-C128+1),"")</x:f>
      </x:c>
      <x:c r="F128" s="76" t="n"/>
      <x:c r="G128" s="77" t="n"/>
      <x:c r="H128" s="76" t="n"/>
      <x:c r="I128" s="76" t="n"/>
      <x:c r="J128" s="76" t="n"/>
      <x:c r="K128" s="76" t="n"/>
      <x:c r="L128" s="76" t="n"/>
      <x:c r="M128" s="76" t="n"/>
      <x:c r="N128" s="76" t="n"/>
      <x:c r="O128" s="76" t="n"/>
      <x:c r="P128" s="76" t="n"/>
      <x:c r="Q128" s="76" t="n"/>
      <x:c r="R128" s="76" t="n"/>
      <x:c r="S128" s="76" t="n"/>
      <x:c r="T128" s="76" t="n"/>
      <x:c r="U128" s="165" t="n"/>
    </x:row>
    <x:row r="129">
      <x:c r="A129" s="76" t="n"/>
      <x:c r="B129" s="76" t="n"/>
      <x:c r="C129" s="76" t="n"/>
      <x:c r="D129" s="76" t="n"/>
      <x:c r="E129" s="5" t="str">
        <x:f>IF(AND(C129&lt;&gt;"",D129&lt;&gt;""),IFERROR(VALUE(RIGHT(D129,3))-VALUE(RIGHT(C129,3))+1,D129-C129+1),"")</x:f>
      </x:c>
      <x:c r="F129" s="76" t="n"/>
      <x:c r="G129" s="77" t="n"/>
      <x:c r="H129" s="76" t="n"/>
      <x:c r="I129" s="76" t="n"/>
      <x:c r="J129" s="76" t="n"/>
      <x:c r="K129" s="76" t="n"/>
      <x:c r="L129" s="76" t="n"/>
      <x:c r="M129" s="76" t="n"/>
      <x:c r="N129" s="76" t="n"/>
      <x:c r="O129" s="76" t="n"/>
      <x:c r="P129" s="76" t="n"/>
      <x:c r="Q129" s="76" t="n"/>
      <x:c r="R129" s="76" t="n"/>
      <x:c r="S129" s="76" t="n"/>
      <x:c r="T129" s="76" t="n"/>
      <x:c r="U129" s="165" t="n"/>
    </x:row>
    <x:row r="130">
      <x:c r="A130" s="76" t="n"/>
      <x:c r="B130" s="76" t="n"/>
      <x:c r="C130" s="76" t="n"/>
      <x:c r="D130" s="76" t="n"/>
      <x:c r="E130" s="5" t="str">
        <x:f>IF(AND(C130&lt;&gt;"",D130&lt;&gt;""),IFERROR(VALUE(RIGHT(D130,3))-VALUE(RIGHT(C130,3))+1,D130-C130+1),"")</x:f>
      </x:c>
      <x:c r="F130" s="76" t="n"/>
      <x:c r="G130" s="77" t="n"/>
      <x:c r="H130" s="76" t="n"/>
      <x:c r="I130" s="76" t="n"/>
      <x:c r="J130" s="76" t="n"/>
      <x:c r="K130" s="76" t="n"/>
      <x:c r="L130" s="76" t="n"/>
      <x:c r="M130" s="76" t="n"/>
      <x:c r="N130" s="76" t="n"/>
      <x:c r="O130" s="76" t="n"/>
      <x:c r="P130" s="76" t="n"/>
      <x:c r="Q130" s="76" t="n"/>
      <x:c r="R130" s="76" t="n"/>
      <x:c r="S130" s="76" t="n"/>
      <x:c r="T130" s="76" t="n"/>
      <x:c r="U130" s="165" t="n"/>
    </x:row>
    <x:row r="131">
      <x:c r="A131" s="76" t="n"/>
      <x:c r="B131" s="76" t="n"/>
      <x:c r="C131" s="76" t="n"/>
      <x:c r="D131" s="76" t="n"/>
      <x:c r="E131" s="5" t="str">
        <x:f>IF(AND(C131&lt;&gt;"",D131&lt;&gt;""),IFERROR(VALUE(RIGHT(D131,3))-VALUE(RIGHT(C131,3))+1,D131-C131+1),"")</x:f>
      </x:c>
      <x:c r="F131" s="76" t="n"/>
      <x:c r="G131" s="77" t="n"/>
      <x:c r="H131" s="76" t="n"/>
      <x:c r="I131" s="76" t="n"/>
      <x:c r="J131" s="76" t="n"/>
      <x:c r="K131" s="76" t="n"/>
      <x:c r="L131" s="76" t="n"/>
      <x:c r="M131" s="76" t="n"/>
      <x:c r="N131" s="76" t="n"/>
      <x:c r="O131" s="76" t="n"/>
      <x:c r="P131" s="76" t="n"/>
      <x:c r="Q131" s="76" t="n"/>
      <x:c r="R131" s="76" t="n"/>
      <x:c r="S131" s="76" t="n"/>
      <x:c r="T131" s="76" t="n"/>
      <x:c r="U131" s="165" t="n"/>
    </x:row>
    <x:row r="132">
      <x:c r="A132" s="76" t="n"/>
      <x:c r="B132" s="76" t="n"/>
      <x:c r="C132" s="76" t="n"/>
      <x:c r="D132" s="76" t="n"/>
      <x:c r="E132" s="5" t="str">
        <x:f>IF(AND(C132&lt;&gt;"",D132&lt;&gt;""),IFERROR(VALUE(RIGHT(D132,3))-VALUE(RIGHT(C132,3))+1,D132-C132+1),"")</x:f>
      </x:c>
      <x:c r="F132" s="76" t="n"/>
      <x:c r="G132" s="77" t="n"/>
      <x:c r="H132" s="76" t="n"/>
      <x:c r="I132" s="76" t="n"/>
      <x:c r="J132" s="76" t="n"/>
      <x:c r="K132" s="76" t="n"/>
      <x:c r="L132" s="76" t="n"/>
      <x:c r="M132" s="76" t="n"/>
      <x:c r="N132" s="76" t="n"/>
      <x:c r="O132" s="76" t="n"/>
      <x:c r="P132" s="76" t="n"/>
      <x:c r="Q132" s="76" t="n"/>
      <x:c r="R132" s="76" t="n"/>
      <x:c r="S132" s="76" t="n"/>
      <x:c r="T132" s="76" t="n"/>
      <x:c r="U132" s="165" t="n"/>
    </x:row>
    <x:row r="133">
      <x:c r="A133" s="76" t="n"/>
      <x:c r="B133" s="76" t="n"/>
      <x:c r="C133" s="76" t="n"/>
      <x:c r="D133" s="76" t="n"/>
      <x:c r="E133" s="5" t="str">
        <x:f>IF(AND(C133&lt;&gt;"",D133&lt;&gt;""),IFERROR(VALUE(RIGHT(D133,3))-VALUE(RIGHT(C133,3))+1,D133-C133+1),"")</x:f>
      </x:c>
      <x:c r="F133" s="76" t="n"/>
      <x:c r="G133" s="77" t="n"/>
      <x:c r="H133" s="76" t="n"/>
      <x:c r="I133" s="76" t="n"/>
      <x:c r="J133" s="76" t="n"/>
      <x:c r="K133" s="76" t="n"/>
      <x:c r="L133" s="76" t="n"/>
      <x:c r="M133" s="76" t="n"/>
      <x:c r="N133" s="76" t="n"/>
      <x:c r="O133" s="76" t="n"/>
      <x:c r="P133" s="76" t="n"/>
      <x:c r="Q133" s="76" t="n"/>
      <x:c r="R133" s="76" t="n"/>
      <x:c r="S133" s="76" t="n"/>
      <x:c r="T133" s="76" t="n"/>
      <x:c r="U133" s="165" t="n"/>
    </x:row>
    <x:row r="134">
      <x:c r="A134" s="76" t="n"/>
      <x:c r="B134" s="76" t="n"/>
      <x:c r="C134" s="76" t="n"/>
      <x:c r="D134" s="76" t="n"/>
      <x:c r="E134" s="5" t="str">
        <x:f>IF(AND(C134&lt;&gt;"",D134&lt;&gt;""),IFERROR(VALUE(RIGHT(D134,3))-VALUE(RIGHT(C134,3))+1,D134-C134+1),"")</x:f>
      </x:c>
      <x:c r="F134" s="76" t="n"/>
      <x:c r="G134" s="77" t="n"/>
      <x:c r="H134" s="76" t="n"/>
      <x:c r="I134" s="76" t="n"/>
      <x:c r="J134" s="76" t="n"/>
      <x:c r="K134" s="76" t="n"/>
      <x:c r="L134" s="76" t="n"/>
      <x:c r="M134" s="76" t="n"/>
      <x:c r="N134" s="76" t="n"/>
      <x:c r="O134" s="76" t="n"/>
      <x:c r="P134" s="76" t="n"/>
      <x:c r="Q134" s="76" t="n"/>
      <x:c r="R134" s="76" t="n"/>
      <x:c r="S134" s="76" t="n"/>
      <x:c r="T134" s="76" t="n"/>
      <x:c r="U134" s="165" t="n"/>
    </x:row>
    <x:row r="135">
      <x:c r="A135" s="76" t="n"/>
      <x:c r="B135" s="76" t="n"/>
      <x:c r="C135" s="76" t="n"/>
      <x:c r="D135" s="76" t="n"/>
      <x:c r="E135" s="5" t="str">
        <x:f>IF(AND(C135&lt;&gt;"",D135&lt;&gt;""),IFERROR(VALUE(RIGHT(D135,3))-VALUE(RIGHT(C135,3))+1,D135-C135+1),"")</x:f>
      </x:c>
      <x:c r="F135" s="76" t="n"/>
      <x:c r="G135" s="77" t="n"/>
      <x:c r="H135" s="76" t="n"/>
      <x:c r="I135" s="76" t="n"/>
      <x:c r="J135" s="76" t="n"/>
      <x:c r="K135" s="76" t="n"/>
      <x:c r="L135" s="76" t="n"/>
      <x:c r="M135" s="76" t="n"/>
      <x:c r="N135" s="76" t="n"/>
      <x:c r="O135" s="76" t="n"/>
      <x:c r="P135" s="76" t="n"/>
      <x:c r="Q135" s="76" t="n"/>
      <x:c r="R135" s="76" t="n"/>
      <x:c r="S135" s="76" t="n"/>
      <x:c r="T135" s="76" t="n"/>
      <x:c r="U135" s="165" t="n"/>
    </x:row>
    <x:row r="136">
      <x:c r="A136" s="76" t="n"/>
      <x:c r="B136" s="76" t="n"/>
      <x:c r="C136" s="76" t="n"/>
      <x:c r="D136" s="76" t="n"/>
      <x:c r="E136" s="5" t="str">
        <x:f>IF(AND(C136&lt;&gt;"",D136&lt;&gt;""),IFERROR(VALUE(RIGHT(D136,3))-VALUE(RIGHT(C136,3))+1,D136-C136+1),"")</x:f>
      </x:c>
      <x:c r="F136" s="76" t="n"/>
      <x:c r="G136" s="77" t="n"/>
      <x:c r="H136" s="76" t="n"/>
      <x:c r="I136" s="76" t="n"/>
      <x:c r="J136" s="76" t="n"/>
      <x:c r="K136" s="76" t="n"/>
      <x:c r="L136" s="76" t="n"/>
      <x:c r="M136" s="76" t="n"/>
      <x:c r="N136" s="76" t="n"/>
      <x:c r="O136" s="76" t="n"/>
      <x:c r="P136" s="76" t="n"/>
      <x:c r="Q136" s="76" t="n"/>
      <x:c r="R136" s="76" t="n"/>
      <x:c r="S136" s="76" t="n"/>
      <x:c r="T136" s="76" t="n"/>
      <x:c r="U136" s="165" t="n"/>
    </x:row>
    <x:row r="137">
      <x:c r="A137" s="76" t="n"/>
      <x:c r="B137" s="76" t="n"/>
      <x:c r="C137" s="76" t="n"/>
      <x:c r="D137" s="76" t="n"/>
      <x:c r="E137" s="5" t="str">
        <x:f>IF(AND(C137&lt;&gt;"",D137&lt;&gt;""),IFERROR(VALUE(RIGHT(D137,3))-VALUE(RIGHT(C137,3))+1,D137-C137+1),"")</x:f>
      </x:c>
      <x:c r="F137" s="76" t="n"/>
      <x:c r="G137" s="77" t="n"/>
      <x:c r="H137" s="76" t="n"/>
      <x:c r="I137" s="76" t="n"/>
      <x:c r="J137" s="76" t="n"/>
      <x:c r="K137" s="76" t="n"/>
      <x:c r="L137" s="76" t="n"/>
      <x:c r="M137" s="76" t="n"/>
      <x:c r="N137" s="76" t="n"/>
      <x:c r="O137" s="76" t="n"/>
      <x:c r="P137" s="76" t="n"/>
      <x:c r="Q137" s="76" t="n"/>
      <x:c r="R137" s="76" t="n"/>
      <x:c r="S137" s="76" t="n"/>
      <x:c r="T137" s="76" t="n"/>
      <x:c r="U137" s="165" t="n"/>
    </x:row>
    <x:row r="138">
      <x:c r="A138" s="76" t="n"/>
      <x:c r="B138" s="76" t="n"/>
      <x:c r="C138" s="76" t="n"/>
      <x:c r="D138" s="76" t="n"/>
      <x:c r="E138" s="5" t="str">
        <x:f>IF(AND(C138&lt;&gt;"",D138&lt;&gt;""),IFERROR(VALUE(RIGHT(D138,3))-VALUE(RIGHT(C138,3))+1,D138-C138+1),"")</x:f>
      </x:c>
      <x:c r="F138" s="76" t="n"/>
      <x:c r="G138" s="77" t="n"/>
      <x:c r="H138" s="76" t="n"/>
      <x:c r="I138" s="76" t="n"/>
      <x:c r="J138" s="76" t="n"/>
      <x:c r="K138" s="76" t="n"/>
      <x:c r="L138" s="76" t="n"/>
      <x:c r="M138" s="76" t="n"/>
      <x:c r="N138" s="76" t="n"/>
      <x:c r="O138" s="76" t="n"/>
      <x:c r="P138" s="76" t="n"/>
      <x:c r="Q138" s="76" t="n"/>
      <x:c r="R138" s="76" t="n"/>
      <x:c r="S138" s="76" t="n"/>
      <x:c r="T138" s="76" t="n"/>
      <x:c r="U138" s="165" t="n"/>
    </x:row>
    <x:row r="139">
      <x:c r="A139" s="76" t="n"/>
      <x:c r="B139" s="76" t="n"/>
      <x:c r="C139" s="76" t="n"/>
      <x:c r="D139" s="76" t="n"/>
      <x:c r="E139" s="5" t="str">
        <x:f>IF(AND(C139&lt;&gt;"",D139&lt;&gt;""),IFERROR(VALUE(RIGHT(D139,3))-VALUE(RIGHT(C139,3))+1,D139-C139+1),"")</x:f>
      </x:c>
      <x:c r="F139" s="76" t="n"/>
      <x:c r="G139" s="77" t="n"/>
      <x:c r="H139" s="76" t="n"/>
      <x:c r="I139" s="76" t="n"/>
      <x:c r="J139" s="76" t="n"/>
      <x:c r="K139" s="76" t="n"/>
      <x:c r="L139" s="76" t="n"/>
      <x:c r="M139" s="76" t="n"/>
      <x:c r="N139" s="76" t="n"/>
      <x:c r="O139" s="76" t="n"/>
      <x:c r="P139" s="76" t="n"/>
      <x:c r="Q139" s="76" t="n"/>
      <x:c r="R139" s="76" t="n"/>
      <x:c r="S139" s="76" t="n"/>
      <x:c r="T139" s="76" t="n"/>
      <x:c r="U139" s="165" t="n"/>
    </x:row>
    <x:row r="140">
      <x:c r="A140" s="76" t="n"/>
      <x:c r="B140" s="76" t="n"/>
      <x:c r="C140" s="76" t="n"/>
      <x:c r="D140" s="76" t="n"/>
      <x:c r="E140" s="5" t="str">
        <x:f>IF(AND(C140&lt;&gt;"",D140&lt;&gt;""),IFERROR(VALUE(RIGHT(D140,3))-VALUE(RIGHT(C140,3))+1,D140-C140+1),"")</x:f>
      </x:c>
      <x:c r="F140" s="76" t="n"/>
      <x:c r="G140" s="77" t="n"/>
      <x:c r="H140" s="76" t="n"/>
      <x:c r="I140" s="76" t="n"/>
      <x:c r="J140" s="76" t="n"/>
      <x:c r="K140" s="76" t="n"/>
      <x:c r="L140" s="76" t="n"/>
      <x:c r="M140" s="76" t="n"/>
      <x:c r="N140" s="76" t="n"/>
      <x:c r="O140" s="76" t="n"/>
      <x:c r="P140" s="76" t="n"/>
      <x:c r="Q140" s="76" t="n"/>
      <x:c r="R140" s="76" t="n"/>
      <x:c r="S140" s="76" t="n"/>
      <x:c r="T140" s="76" t="n"/>
      <x:c r="U140" s="165" t="n"/>
    </x:row>
    <x:row r="141">
      <x:c r="A141" s="76" t="n"/>
      <x:c r="B141" s="76" t="n"/>
      <x:c r="C141" s="76" t="n"/>
      <x:c r="D141" s="76" t="n"/>
      <x:c r="E141" s="5" t="str">
        <x:f>IF(AND(C141&lt;&gt;"",D141&lt;&gt;""),IFERROR(VALUE(RIGHT(D141,3))-VALUE(RIGHT(C141,3))+1,D141-C141+1),"")</x:f>
      </x:c>
      <x:c r="F141" s="76" t="n"/>
      <x:c r="G141" s="77" t="n"/>
      <x:c r="H141" s="76" t="n"/>
      <x:c r="I141" s="76" t="n"/>
      <x:c r="J141" s="76" t="n"/>
      <x:c r="K141" s="76" t="n"/>
      <x:c r="L141" s="76" t="n"/>
      <x:c r="M141" s="76" t="n"/>
      <x:c r="N141" s="76" t="n"/>
      <x:c r="O141" s="76" t="n"/>
      <x:c r="P141" s="76" t="n"/>
      <x:c r="Q141" s="76" t="n"/>
      <x:c r="R141" s="76" t="n"/>
      <x:c r="S141" s="76" t="n"/>
      <x:c r="T141" s="76" t="n"/>
      <x:c r="U141" s="165" t="n"/>
    </x:row>
    <x:row r="142">
      <x:c r="A142" s="76" t="n"/>
      <x:c r="B142" s="76" t="n"/>
      <x:c r="C142" s="76" t="n"/>
      <x:c r="D142" s="76" t="n"/>
      <x:c r="E142" s="5" t="str">
        <x:f>IF(AND(C142&lt;&gt;"",D142&lt;&gt;""),IFERROR(VALUE(RIGHT(D142,3))-VALUE(RIGHT(C142,3))+1,D142-C142+1),"")</x:f>
      </x:c>
      <x:c r="F142" s="76" t="n"/>
      <x:c r="G142" s="77" t="n"/>
      <x:c r="H142" s="76" t="n"/>
      <x:c r="I142" s="76" t="n"/>
      <x:c r="J142" s="76" t="n"/>
      <x:c r="K142" s="76" t="n"/>
      <x:c r="L142" s="76" t="n"/>
      <x:c r="M142" s="76" t="n"/>
      <x:c r="N142" s="76" t="n"/>
      <x:c r="O142" s="76" t="n"/>
      <x:c r="P142" s="76" t="n"/>
      <x:c r="Q142" s="76" t="n"/>
      <x:c r="R142" s="76" t="n"/>
      <x:c r="S142" s="76" t="n"/>
      <x:c r="T142" s="76" t="n"/>
      <x:c r="U142" s="165" t="n"/>
    </x:row>
    <x:row r="143">
      <x:c r="A143" s="76" t="n"/>
      <x:c r="B143" s="76" t="n"/>
      <x:c r="C143" s="76" t="n"/>
      <x:c r="D143" s="76" t="n"/>
      <x:c r="E143" s="5" t="str">
        <x:f>IF(AND(C143&lt;&gt;"",D143&lt;&gt;""),IFERROR(VALUE(RIGHT(D143,3))-VALUE(RIGHT(C143,3))+1,D143-C143+1),"")</x:f>
      </x:c>
      <x:c r="F143" s="76" t="n"/>
      <x:c r="G143" s="77" t="n"/>
      <x:c r="H143" s="76" t="n"/>
      <x:c r="I143" s="76" t="n"/>
      <x:c r="J143" s="76" t="n"/>
      <x:c r="K143" s="76" t="n"/>
      <x:c r="L143" s="76" t="n"/>
      <x:c r="M143" s="76" t="n"/>
      <x:c r="N143" s="76" t="n"/>
      <x:c r="O143" s="76" t="n"/>
      <x:c r="P143" s="76" t="n"/>
      <x:c r="Q143" s="76" t="n"/>
      <x:c r="R143" s="76" t="n"/>
      <x:c r="S143" s="76" t="n"/>
      <x:c r="T143" s="76" t="n"/>
      <x:c r="U143" s="165" t="n"/>
    </x:row>
    <x:row r="144">
      <x:c r="A144" s="76" t="n"/>
      <x:c r="B144" s="76" t="n"/>
      <x:c r="C144" s="76" t="n"/>
      <x:c r="D144" s="76" t="n"/>
      <x:c r="E144" s="5" t="str">
        <x:f>IF(AND(C144&lt;&gt;"",D144&lt;&gt;""),IFERROR(VALUE(RIGHT(D144,3))-VALUE(RIGHT(C144,3))+1,D144-C144+1),"")</x:f>
      </x:c>
      <x:c r="F144" s="76" t="n"/>
      <x:c r="G144" s="77" t="n"/>
      <x:c r="H144" s="76" t="n"/>
      <x:c r="I144" s="76" t="n"/>
      <x:c r="J144" s="76" t="n"/>
      <x:c r="K144" s="76" t="n"/>
      <x:c r="L144" s="76" t="n"/>
      <x:c r="M144" s="76" t="n"/>
      <x:c r="N144" s="76" t="n"/>
      <x:c r="O144" s="76" t="n"/>
      <x:c r="P144" s="76" t="n"/>
      <x:c r="Q144" s="76" t="n"/>
      <x:c r="R144" s="76" t="n"/>
      <x:c r="S144" s="76" t="n"/>
      <x:c r="T144" s="76" t="n"/>
      <x:c r="U144" s="165" t="n"/>
    </x:row>
    <x:row r="145">
      <x:c r="A145" s="76" t="n"/>
      <x:c r="B145" s="76" t="n"/>
      <x:c r="C145" s="76" t="n"/>
      <x:c r="D145" s="76" t="n"/>
      <x:c r="E145" s="5" t="str">
        <x:f>IF(AND(C145&lt;&gt;"",D145&lt;&gt;""),IFERROR(VALUE(RIGHT(D145,3))-VALUE(RIGHT(C145,3))+1,D145-C145+1),"")</x:f>
      </x:c>
      <x:c r="F145" s="76" t="n"/>
      <x:c r="G145" s="77" t="n"/>
      <x:c r="H145" s="76" t="n"/>
      <x:c r="I145" s="76" t="n"/>
      <x:c r="J145" s="76" t="n"/>
      <x:c r="K145" s="76" t="n"/>
      <x:c r="L145" s="76" t="n"/>
      <x:c r="M145" s="76" t="n"/>
      <x:c r="N145" s="76" t="n"/>
      <x:c r="O145" s="76" t="n"/>
      <x:c r="P145" s="76" t="n"/>
      <x:c r="Q145" s="76" t="n"/>
      <x:c r="R145" s="76" t="n"/>
      <x:c r="S145" s="76" t="n"/>
      <x:c r="T145" s="76" t="n"/>
      <x:c r="U145" s="165" t="n"/>
    </x:row>
    <x:row r="146">
      <x:c r="A146" s="76" t="n"/>
      <x:c r="B146" s="76" t="n"/>
      <x:c r="C146" s="76" t="n"/>
      <x:c r="D146" s="76" t="n"/>
      <x:c r="E146" s="5" t="str">
        <x:f>IF(AND(C146&lt;&gt;"",D146&lt;&gt;""),IFERROR(VALUE(RIGHT(D146,3))-VALUE(RIGHT(C146,3))+1,D146-C146+1),"")</x:f>
      </x:c>
      <x:c r="F146" s="76" t="n"/>
      <x:c r="G146" s="77" t="n"/>
      <x:c r="H146" s="76" t="n"/>
      <x:c r="I146" s="76" t="n"/>
      <x:c r="J146" s="76" t="n"/>
      <x:c r="K146" s="76" t="n"/>
      <x:c r="L146" s="76" t="n"/>
      <x:c r="M146" s="76" t="n"/>
      <x:c r="N146" s="76" t="n"/>
      <x:c r="O146" s="76" t="n"/>
      <x:c r="P146" s="76" t="n"/>
      <x:c r="Q146" s="76" t="n"/>
      <x:c r="R146" s="76" t="n"/>
      <x:c r="S146" s="76" t="n"/>
      <x:c r="T146" s="76" t="n"/>
      <x:c r="U146" s="165" t="n"/>
    </x:row>
    <x:row r="147">
      <x:c r="A147" s="76" t="n"/>
      <x:c r="B147" s="76" t="n"/>
      <x:c r="C147" s="76" t="n"/>
      <x:c r="D147" s="76" t="n"/>
      <x:c r="E147" s="5" t="str">
        <x:f>IF(AND(C147&lt;&gt;"",D147&lt;&gt;""),IFERROR(VALUE(RIGHT(D147,3))-VALUE(RIGHT(C147,3))+1,D147-C147+1),"")</x:f>
      </x:c>
      <x:c r="F147" s="76" t="n"/>
      <x:c r="G147" s="77" t="n"/>
      <x:c r="H147" s="76" t="n"/>
      <x:c r="I147" s="76" t="n"/>
      <x:c r="J147" s="76" t="n"/>
      <x:c r="K147" s="76" t="n"/>
      <x:c r="L147" s="76" t="n"/>
      <x:c r="M147" s="76" t="n"/>
      <x:c r="N147" s="76" t="n"/>
      <x:c r="O147" s="76" t="n"/>
      <x:c r="P147" s="76" t="n"/>
      <x:c r="Q147" s="76" t="n"/>
      <x:c r="R147" s="76" t="n"/>
      <x:c r="S147" s="76" t="n"/>
      <x:c r="T147" s="76" t="n"/>
      <x:c r="U147" s="165" t="n"/>
    </x:row>
    <x:row r="148">
      <x:c r="A148" s="76" t="n"/>
      <x:c r="B148" s="76" t="n"/>
      <x:c r="C148" s="76" t="n"/>
      <x:c r="D148" s="76" t="n"/>
      <x:c r="E148" s="5" t="str">
        <x:f>IF(AND(C148&lt;&gt;"",D148&lt;&gt;""),IFERROR(VALUE(RIGHT(D148,3))-VALUE(RIGHT(C148,3))+1,D148-C148+1),"")</x:f>
      </x:c>
      <x:c r="F148" s="76" t="n"/>
      <x:c r="G148" s="77" t="n"/>
      <x:c r="H148" s="76" t="n"/>
      <x:c r="I148" s="76" t="n"/>
      <x:c r="J148" s="76" t="n"/>
      <x:c r="K148" s="76" t="n"/>
      <x:c r="L148" s="76" t="n"/>
      <x:c r="M148" s="76" t="n"/>
      <x:c r="N148" s="76" t="n"/>
      <x:c r="O148" s="76" t="n"/>
      <x:c r="P148" s="76" t="n"/>
      <x:c r="Q148" s="76" t="n"/>
      <x:c r="R148" s="76" t="n"/>
      <x:c r="S148" s="76" t="n"/>
      <x:c r="T148" s="76" t="n"/>
      <x:c r="U148" s="165" t="n"/>
    </x:row>
    <x:row r="149">
      <x:c r="A149" s="76" t="n"/>
      <x:c r="B149" s="76" t="n"/>
      <x:c r="C149" s="76" t="n"/>
      <x:c r="D149" s="76" t="n"/>
      <x:c r="E149" s="5" t="str">
        <x:f>IF(AND(C149&lt;&gt;"",D149&lt;&gt;""),IFERROR(VALUE(RIGHT(D149,3))-VALUE(RIGHT(C149,3))+1,D149-C149+1),"")</x:f>
      </x:c>
      <x:c r="F149" s="76" t="n"/>
      <x:c r="G149" s="77" t="n"/>
      <x:c r="H149" s="76" t="n"/>
      <x:c r="I149" s="76" t="n"/>
      <x:c r="J149" s="76" t="n"/>
      <x:c r="K149" s="76" t="n"/>
      <x:c r="L149" s="76" t="n"/>
      <x:c r="M149" s="76" t="n"/>
      <x:c r="N149" s="76" t="n"/>
      <x:c r="O149" s="76" t="n"/>
      <x:c r="P149" s="76" t="n"/>
      <x:c r="Q149" s="76" t="n"/>
      <x:c r="R149" s="76" t="n"/>
      <x:c r="S149" s="76" t="n"/>
      <x:c r="T149" s="76" t="n"/>
      <x:c r="U149" s="165" t="n"/>
    </x:row>
    <x:row r="150">
      <x:c r="A150" s="76" t="n"/>
      <x:c r="B150" s="76" t="n"/>
      <x:c r="C150" s="76" t="n"/>
      <x:c r="D150" s="76" t="n"/>
      <x:c r="E150" s="5" t="str">
        <x:f>IF(AND(C150&lt;&gt;"",D150&lt;&gt;""),IFERROR(VALUE(RIGHT(D150,3))-VALUE(RIGHT(C150,3))+1,D150-C150+1),"")</x:f>
      </x:c>
      <x:c r="F150" s="76" t="n"/>
      <x:c r="G150" s="77" t="n"/>
      <x:c r="H150" s="76" t="n"/>
      <x:c r="I150" s="76" t="n"/>
      <x:c r="J150" s="76" t="n"/>
      <x:c r="K150" s="76" t="n"/>
      <x:c r="L150" s="76" t="n"/>
      <x:c r="M150" s="76" t="n"/>
      <x:c r="N150" s="76" t="n"/>
      <x:c r="O150" s="76" t="n"/>
      <x:c r="P150" s="76" t="n"/>
      <x:c r="Q150" s="76" t="n"/>
      <x:c r="R150" s="76" t="n"/>
      <x:c r="S150" s="76" t="n"/>
      <x:c r="T150" s="76" t="n"/>
      <x:c r="U150" s="165" t="n"/>
    </x:row>
    <x:row r="151">
      <x:c r="A151" s="76" t="n"/>
      <x:c r="B151" s="76" t="n"/>
      <x:c r="C151" s="76" t="n"/>
      <x:c r="D151" s="76" t="n"/>
      <x:c r="E151" s="5" t="str">
        <x:f>IF(AND(C151&lt;&gt;"",D151&lt;&gt;""),IFERROR(VALUE(RIGHT(D151,3))-VALUE(RIGHT(C151,3))+1,D151-C151+1),"")</x:f>
      </x:c>
      <x:c r="F151" s="76" t="n"/>
      <x:c r="G151" s="77" t="n"/>
      <x:c r="H151" s="76" t="n"/>
      <x:c r="I151" s="76" t="n"/>
      <x:c r="J151" s="76" t="n"/>
      <x:c r="K151" s="76" t="n"/>
      <x:c r="L151" s="76" t="n"/>
      <x:c r="M151" s="76" t="n"/>
      <x:c r="N151" s="76" t="n"/>
      <x:c r="O151" s="76" t="n"/>
      <x:c r="P151" s="76" t="n"/>
      <x:c r="Q151" s="76" t="n"/>
      <x:c r="R151" s="76" t="n"/>
      <x:c r="S151" s="76" t="n"/>
      <x:c r="T151" s="76" t="n"/>
      <x:c r="U151" s="165" t="n"/>
    </x:row>
    <x:row r="152">
      <x:c r="A152" s="76" t="n"/>
      <x:c r="B152" s="76" t="n"/>
      <x:c r="C152" s="76" t="n"/>
      <x:c r="D152" s="76" t="n"/>
      <x:c r="E152" s="5" t="str">
        <x:f>IF(AND(C152&lt;&gt;"",D152&lt;&gt;""),IFERROR(VALUE(RIGHT(D152,3))-VALUE(RIGHT(C152,3))+1,D152-C152+1),"")</x:f>
      </x:c>
      <x:c r="F152" s="76" t="n"/>
      <x:c r="G152" s="77" t="n"/>
      <x:c r="H152" s="76" t="n"/>
      <x:c r="I152" s="76" t="n"/>
      <x:c r="J152" s="76" t="n"/>
      <x:c r="K152" s="76" t="n"/>
      <x:c r="L152" s="76" t="n"/>
      <x:c r="M152" s="76" t="n"/>
      <x:c r="N152" s="76" t="n"/>
      <x:c r="O152" s="76" t="n"/>
      <x:c r="P152" s="76" t="n"/>
      <x:c r="Q152" s="76" t="n"/>
      <x:c r="R152" s="76" t="n"/>
      <x:c r="S152" s="76" t="n"/>
      <x:c r="T152" s="76" t="n"/>
      <x:c r="U152" s="165" t="n"/>
    </x:row>
    <x:row r="153">
      <x:c r="A153" s="76" t="n"/>
      <x:c r="B153" s="76" t="n"/>
      <x:c r="C153" s="76" t="n"/>
      <x:c r="D153" s="76" t="n"/>
      <x:c r="E153" s="5" t="str">
        <x:f>IF(AND(C153&lt;&gt;"",D153&lt;&gt;""),IFERROR(VALUE(RIGHT(D153,3))-VALUE(RIGHT(C153,3))+1,D153-C153+1),"")</x:f>
      </x:c>
      <x:c r="F153" s="76" t="n"/>
      <x:c r="G153" s="77" t="n"/>
      <x:c r="H153" s="76" t="n"/>
      <x:c r="I153" s="76" t="n"/>
      <x:c r="J153" s="76" t="n"/>
      <x:c r="K153" s="76" t="n"/>
      <x:c r="L153" s="76" t="n"/>
      <x:c r="M153" s="76" t="n"/>
      <x:c r="N153" s="76" t="n"/>
      <x:c r="O153" s="76" t="n"/>
      <x:c r="P153" s="76" t="n"/>
      <x:c r="Q153" s="76" t="n"/>
      <x:c r="R153" s="76" t="n"/>
      <x:c r="S153" s="76" t="n"/>
      <x:c r="T153" s="76" t="n"/>
      <x:c r="U153" s="165" t="n"/>
    </x:row>
    <x:row r="154">
      <x:c r="A154" s="76" t="n"/>
      <x:c r="B154" s="76" t="n"/>
      <x:c r="C154" s="76" t="n"/>
      <x:c r="D154" s="76" t="n"/>
      <x:c r="E154" s="5" t="str">
        <x:f>IF(AND(C154&lt;&gt;"",D154&lt;&gt;""),IFERROR(VALUE(RIGHT(D154,3))-VALUE(RIGHT(C154,3))+1,D154-C154+1),"")</x:f>
      </x:c>
      <x:c r="F154" s="76" t="n"/>
      <x:c r="G154" s="77" t="n"/>
      <x:c r="H154" s="76" t="n"/>
      <x:c r="I154" s="76" t="n"/>
      <x:c r="J154" s="76" t="n"/>
      <x:c r="K154" s="76" t="n"/>
      <x:c r="L154" s="76" t="n"/>
      <x:c r="M154" s="76" t="n"/>
      <x:c r="N154" s="76" t="n"/>
      <x:c r="O154" s="76" t="n"/>
      <x:c r="P154" s="76" t="n"/>
      <x:c r="Q154" s="76" t="n"/>
      <x:c r="R154" s="76" t="n"/>
      <x:c r="S154" s="76" t="n"/>
      <x:c r="T154" s="76" t="n"/>
      <x:c r="U154" s="165" t="n"/>
    </x:row>
    <x:row r="155">
      <x:c r="A155" s="76" t="n"/>
      <x:c r="B155" s="76" t="n"/>
      <x:c r="C155" s="76" t="n"/>
      <x:c r="D155" s="76" t="n"/>
      <x:c r="E155" s="5" t="str">
        <x:f>IF(AND(C155&lt;&gt;"",D155&lt;&gt;""),IFERROR(VALUE(RIGHT(D155,3))-VALUE(RIGHT(C155,3))+1,D155-C155+1),"")</x:f>
      </x:c>
      <x:c r="F155" s="76" t="n"/>
      <x:c r="G155" s="77" t="n"/>
      <x:c r="H155" s="76" t="n"/>
      <x:c r="I155" s="76" t="n"/>
      <x:c r="J155" s="76" t="n"/>
      <x:c r="K155" s="76" t="n"/>
      <x:c r="L155" s="76" t="n"/>
      <x:c r="M155" s="76" t="n"/>
      <x:c r="N155" s="76" t="n"/>
      <x:c r="O155" s="76" t="n"/>
      <x:c r="P155" s="76" t="n"/>
      <x:c r="Q155" s="76" t="n"/>
      <x:c r="R155" s="76" t="n"/>
      <x:c r="S155" s="76" t="n"/>
      <x:c r="T155" s="76" t="n"/>
      <x:c r="U155" s="165" t="n"/>
    </x:row>
    <x:row r="156">
      <x:c r="A156" s="76" t="n"/>
      <x:c r="B156" s="76" t="n"/>
      <x:c r="C156" s="76" t="n"/>
      <x:c r="D156" s="76" t="n"/>
      <x:c r="E156" s="5" t="str">
        <x:f>IF(AND(C156&lt;&gt;"",D156&lt;&gt;""),IFERROR(VALUE(RIGHT(D156,3))-VALUE(RIGHT(C156,3))+1,D156-C156+1),"")</x:f>
      </x:c>
      <x:c r="F156" s="76" t="n"/>
      <x:c r="G156" s="77" t="n"/>
      <x:c r="H156" s="76" t="n"/>
      <x:c r="I156" s="76" t="n"/>
      <x:c r="J156" s="76" t="n"/>
      <x:c r="K156" s="76" t="n"/>
      <x:c r="L156" s="76" t="n"/>
      <x:c r="M156" s="76" t="n"/>
      <x:c r="N156" s="76" t="n"/>
      <x:c r="O156" s="76" t="n"/>
      <x:c r="P156" s="76" t="n"/>
      <x:c r="Q156" s="76" t="n"/>
      <x:c r="R156" s="76" t="n"/>
      <x:c r="S156" s="76" t="n"/>
      <x:c r="T156" s="76" t="n"/>
      <x:c r="U156" s="165" t="n"/>
    </x:row>
    <x:row r="157">
      <x:c r="A157" s="1" t="n"/>
      <x:c r="B157" s="1" t="n"/>
      <x:c r="C157" s="1" t="n"/>
      <x:c r="D157" s="1" t="n"/>
      <x:c r="E157" s="1" t="n"/>
      <x:c r="F157" s="1" t="n"/>
      <x:c r="G157" s="1" t="n"/>
      <x:c r="H157" s="1" t="n"/>
      <x:c r="I157" s="1" t="n"/>
      <x:c r="J157" s="1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</x:row>
    <x:row r="158">
      <x:c r="A158" s="1" t="n"/>
      <x:c r="B158" s="1" t="n"/>
      <x:c r="C158" s="1" t="n"/>
      <x:c r="D158" s="1" t="n"/>
      <x:c r="E158" s="1" t="n"/>
      <x:c r="F158" s="1" t="n"/>
      <x:c r="G158" s="1" t="n"/>
      <x:c r="H158" s="1" t="n"/>
      <x:c r="I158" s="1" t="n"/>
      <x:c r="J158" s="1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</x:row>
    <x:row r="159">
      <x:c r="A159" s="1" t="n"/>
      <x:c r="B159" s="1" t="n"/>
      <x:c r="C159" s="1" t="n"/>
      <x:c r="D159" s="1" t="n"/>
      <x:c r="E159" s="1" t="n"/>
      <x:c r="F159" s="1" t="n"/>
      <x:c r="G159" s="1" t="n"/>
      <x:c r="H159" s="1" t="n"/>
      <x:c r="I159" s="1" t="n"/>
      <x:c r="J159" s="1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</x:row>
    <x:row r="160" s="97" customFormat="1" ht="24" customHeight="1">
      <x:c r="A160" s="117" t="inlineStr">
        <x:is>
          <x:t xml:space="preserve">▪︎ — BIT TABLE</x:t>
        </x:is>
      </x:c>
      <x:c r="B160" s="157" t="n"/>
      <x:c r="C160" s="157" t="n"/>
      <x:c r="D160" s="157" t="n"/>
      <x:c r="E160" s="157" t="n"/>
      <x:c r="F160" s="157" t="n"/>
      <x:c r="G160" s="157" t="n"/>
      <x:c r="H160" s="157" t="n"/>
      <x:c r="I160" s="157" t="n"/>
      <x:c r="J160" s="157" t="n"/>
      <x:c r="K160" s="157" t="n"/>
      <x:c r="L160" s="157" t="n"/>
      <x:c r="M160" s="157" t="n"/>
      <x:c r="N160" s="157" t="n"/>
      <x:c r="O160" s="157" t="n"/>
      <x:c r="P160" s="157" t="n"/>
      <x:c r="Q160" s="157" t="n"/>
      <x:c r="R160" s="157" t="n"/>
      <x:c r="S160" s="157" t="n"/>
      <x:c r="T160" s="157" t="n"/>
    </x:row>
    <x:row r="161" s="97" customFormat="1" ht="30" customHeight="1">
      <x:c r="A161" s="16" t="inlineStr">
        <x:is>
          <x:t xml:space="preserve">1 Bit Position</x:t>
        </x:is>
      </x:c>
      <x:c r="B161" s="16" t="inlineStr">
        <x:is>
          <x:t xml:space="preserve">2 Placement ID</x:t>
        </x:is>
      </x:c>
      <x:c r="C161" s="16" t="inlineStr">
        <x:is>
          <x:t xml:space="preserve">3 Registered Bit Identity</x:t>
        </x:is>
      </x:c>
      <x:c r="D161" s="16" t="inlineStr">
        <x:is>
          <x:t xml:space="preserve">4 Type Code</x:t>
        </x:is>
      </x:c>
      <x:c r="E161" s="16" t="inlineStr">
        <x:is>
          <x:t xml:space="preserve">5 Semantic Placement</x:t>
        </x:is>
      </x:c>
      <x:c r="F161" s="16" t="inlineStr">
        <x:is>
          <x:t xml:space="preserve">6 Parameter / Weight</x:t>
        </x:is>
      </x:c>
      <x:c r="G161" s="16" t="inlineStr">
        <x:is>
          <x:t xml:space="preserve">7 0 Meaning</x:t>
        </x:is>
      </x:c>
      <x:c r="H161" s="16" t="inlineStr">
        <x:is>
          <x:t xml:space="preserve">8 1 Meaning</x:t>
        </x:is>
      </x:c>
      <x:c r="I161" s="16" t="inlineStr">
        <x:is>
          <x:t xml:space="preserve">9 Registry Action</x:t>
        </x:is>
      </x:c>
      <x:c r="J161" s="16" t="inlineStr">
        <x:is>
          <x:t xml:space="preserve">10 Notes</x:t>
        </x:is>
      </x:c>
      <x:c r="K161" s="16" t="inlineStr">
        <x:is>
          <x:t xml:space="preserve">11 Status</x:t>
        </x:is>
      </x:c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</x:row>
    <x:row r="162">
      <x:c r="A162" s="78" t="inlineStr">
        <x:is>
          <x:t xml:space="preserve">B000</x:t>
        </x:is>
      </x:c>
      <x:c r="B162" s="76" t="n"/>
      <x:c r="C162" s="76" t="n"/>
      <x:c r="D162" s="76" t="n"/>
      <x:c r="E162" s="76" t="n"/>
      <x:c r="F162" s="76" t="n"/>
      <x:c r="G162" s="76" t="n"/>
      <x:c r="H162" s="76" t="n"/>
      <x:c r="I162" s="76" t="n"/>
      <x:c r="J162" s="76" t="n"/>
      <x:c r="K162" s="76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</x:row>
    <x:row r="163">
      <x:c r="A163" s="78" t="inlineStr">
        <x:is>
          <x:t xml:space="preserve">B001</x:t>
        </x:is>
      </x:c>
      <x:c r="B163" s="76" t="n"/>
      <x:c r="C163" s="76" t="n"/>
      <x:c r="D163" s="76" t="n"/>
      <x:c r="E163" s="76" t="n"/>
      <x:c r="F163" s="76" t="n"/>
      <x:c r="G163" s="76" t="n"/>
      <x:c r="H163" s="76" t="n"/>
      <x:c r="I163" s="76" t="n"/>
      <x:c r="J163" s="76" t="n"/>
      <x:c r="K163" s="76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</x:row>
    <x:row r="164">
      <x:c r="A164" s="78" t="inlineStr">
        <x:is>
          <x:t xml:space="preserve">B002</x:t>
        </x:is>
      </x:c>
      <x:c r="B164" s="76" t="n"/>
      <x:c r="C164" s="76" t="n"/>
      <x:c r="D164" s="76" t="n"/>
      <x:c r="E164" s="76" t="n"/>
      <x:c r="F164" s="76" t="n"/>
      <x:c r="G164" s="76" t="n"/>
      <x:c r="H164" s="76" t="n"/>
      <x:c r="I164" s="76" t="n"/>
      <x:c r="J164" s="76" t="n"/>
      <x:c r="K164" s="76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</x:row>
    <x:row r="165">
      <x:c r="A165" s="78" t="inlineStr">
        <x:is>
          <x:t xml:space="preserve">B003</x:t>
        </x:is>
      </x:c>
      <x:c r="B165" s="76" t="n"/>
      <x:c r="C165" s="76" t="n"/>
      <x:c r="D165" s="76" t="n"/>
      <x:c r="E165" s="76" t="n"/>
      <x:c r="F165" s="76" t="n"/>
      <x:c r="G165" s="76" t="n"/>
      <x:c r="H165" s="76" t="n"/>
      <x:c r="I165" s="76" t="n"/>
      <x:c r="J165" s="76" t="n"/>
      <x:c r="K165" s="76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</x:row>
    <x:row r="166">
      <x:c r="A166" s="78" t="inlineStr">
        <x:is>
          <x:t xml:space="preserve">B004</x:t>
        </x:is>
      </x:c>
      <x:c r="B166" s="76" t="n"/>
      <x:c r="C166" s="76" t="n"/>
      <x:c r="D166" s="76" t="n"/>
      <x:c r="E166" s="76" t="n"/>
      <x:c r="F166" s="76" t="n"/>
      <x:c r="G166" s="76" t="n"/>
      <x:c r="H166" s="76" t="n"/>
      <x:c r="I166" s="76" t="n"/>
      <x:c r="J166" s="76" t="n"/>
      <x:c r="K166" s="76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</x:row>
    <x:row r="167">
      <x:c r="A167" s="78" t="inlineStr">
        <x:is>
          <x:t xml:space="preserve">B005</x:t>
        </x:is>
      </x:c>
      <x:c r="B167" s="76" t="n"/>
      <x:c r="C167" s="76" t="n"/>
      <x:c r="D167" s="76" t="n"/>
      <x:c r="E167" s="76" t="n"/>
      <x:c r="F167" s="76" t="n"/>
      <x:c r="G167" s="76" t="n"/>
      <x:c r="H167" s="76" t="n"/>
      <x:c r="I167" s="76" t="n"/>
      <x:c r="J167" s="76" t="n"/>
      <x:c r="K167" s="76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</x:row>
    <x:row r="168">
      <x:c r="A168" s="78" t="inlineStr">
        <x:is>
          <x:t xml:space="preserve">B006</x:t>
        </x:is>
      </x:c>
      <x:c r="B168" s="76" t="n"/>
      <x:c r="C168" s="76" t="n"/>
      <x:c r="D168" s="76" t="n"/>
      <x:c r="E168" s="76" t="n"/>
      <x:c r="F168" s="76" t="n"/>
      <x:c r="G168" s="76" t="n"/>
      <x:c r="H168" s="76" t="n"/>
      <x:c r="I168" s="76" t="n"/>
      <x:c r="J168" s="76" t="n"/>
      <x:c r="K168" s="76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</x:row>
    <x:row r="169">
      <x:c r="A169" s="78" t="inlineStr">
        <x:is>
          <x:t xml:space="preserve">B007</x:t>
        </x:is>
      </x:c>
      <x:c r="B169" s="76" t="n"/>
      <x:c r="C169" s="76" t="n"/>
      <x:c r="D169" s="76" t="n"/>
      <x:c r="E169" s="76" t="n"/>
      <x:c r="F169" s="76" t="n"/>
      <x:c r="G169" s="76" t="n"/>
      <x:c r="H169" s="76" t="n"/>
      <x:c r="I169" s="76" t="n"/>
      <x:c r="J169" s="76" t="n"/>
      <x:c r="K169" s="76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</x:row>
    <x:row r="170">
      <x:c r="A170" s="78" t="inlineStr">
        <x:is>
          <x:t xml:space="preserve">B008</x:t>
        </x:is>
      </x:c>
      <x:c r="B170" s="76" t="n"/>
      <x:c r="C170" s="76" t="n"/>
      <x:c r="D170" s="76" t="n"/>
      <x:c r="E170" s="76" t="n"/>
      <x:c r="F170" s="76" t="n"/>
      <x:c r="G170" s="76" t="n"/>
      <x:c r="H170" s="76" t="n"/>
      <x:c r="I170" s="76" t="n"/>
      <x:c r="J170" s="76" t="n"/>
      <x:c r="K170" s="76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</x:row>
    <x:row r="171">
      <x:c r="A171" s="78" t="inlineStr">
        <x:is>
          <x:t xml:space="preserve">B009</x:t>
        </x:is>
      </x:c>
      <x:c r="B171" s="76" t="n"/>
      <x:c r="C171" s="76" t="n"/>
      <x:c r="D171" s="76" t="n"/>
      <x:c r="E171" s="76" t="n"/>
      <x:c r="F171" s="76" t="n"/>
      <x:c r="G171" s="76" t="n"/>
      <x:c r="H171" s="76" t="n"/>
      <x:c r="I171" s="76" t="n"/>
      <x:c r="J171" s="76" t="n"/>
      <x:c r="K171" s="76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</x:row>
    <x:row r="172">
      <x:c r="A172" s="78" t="inlineStr">
        <x:is>
          <x:t xml:space="preserve">B010</x:t>
        </x:is>
      </x:c>
      <x:c r="B172" s="76" t="n"/>
      <x:c r="C172" s="76" t="n"/>
      <x:c r="D172" s="76" t="n"/>
      <x:c r="E172" s="76" t="n"/>
      <x:c r="F172" s="76" t="n"/>
      <x:c r="G172" s="76" t="n"/>
      <x:c r="H172" s="76" t="n"/>
      <x:c r="I172" s="76" t="n"/>
      <x:c r="J172" s="76" t="n"/>
      <x:c r="K172" s="76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</x:row>
    <x:row r="173">
      <x:c r="A173" s="78" t="inlineStr">
        <x:is>
          <x:t xml:space="preserve">B011</x:t>
        </x:is>
      </x:c>
      <x:c r="B173" s="76" t="n"/>
      <x:c r="C173" s="76" t="n"/>
      <x:c r="D173" s="76" t="n"/>
      <x:c r="E173" s="76" t="n"/>
      <x:c r="F173" s="76" t="n"/>
      <x:c r="G173" s="76" t="n"/>
      <x:c r="H173" s="76" t="n"/>
      <x:c r="I173" s="76" t="n"/>
      <x:c r="J173" s="76" t="n"/>
      <x:c r="K173" s="76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</x:row>
    <x:row r="174">
      <x:c r="A174" s="78" t="inlineStr">
        <x:is>
          <x:t xml:space="preserve">B012</x:t>
        </x:is>
      </x:c>
      <x:c r="B174" s="76" t="n"/>
      <x:c r="C174" s="76" t="n"/>
      <x:c r="D174" s="76" t="n"/>
      <x:c r="E174" s="76" t="n"/>
      <x:c r="F174" s="76" t="n"/>
      <x:c r="G174" s="76" t="n"/>
      <x:c r="H174" s="76" t="n"/>
      <x:c r="I174" s="76" t="n"/>
      <x:c r="J174" s="76" t="n"/>
      <x:c r="K174" s="76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</x:row>
    <x:row r="175">
      <x:c r="A175" s="78" t="inlineStr">
        <x:is>
          <x:t xml:space="preserve">B013</x:t>
        </x:is>
      </x:c>
      <x:c r="B175" s="76" t="n"/>
      <x:c r="C175" s="76" t="n"/>
      <x:c r="D175" s="76" t="n"/>
      <x:c r="E175" s="76" t="n"/>
      <x:c r="F175" s="76" t="n"/>
      <x:c r="G175" s="76" t="n"/>
      <x:c r="H175" s="76" t="n"/>
      <x:c r="I175" s="76" t="n"/>
      <x:c r="J175" s="76" t="n"/>
      <x:c r="K175" s="76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</x:row>
    <x:row r="176">
      <x:c r="A176" s="78" t="inlineStr">
        <x:is>
          <x:t xml:space="preserve">B014</x:t>
        </x:is>
      </x:c>
      <x:c r="B176" s="76" t="n"/>
      <x:c r="C176" s="76" t="n"/>
      <x:c r="D176" s="76" t="n"/>
      <x:c r="E176" s="76" t="n"/>
      <x:c r="F176" s="76" t="n"/>
      <x:c r="G176" s="76" t="n"/>
      <x:c r="H176" s="76" t="n"/>
      <x:c r="I176" s="76" t="n"/>
      <x:c r="J176" s="76" t="n"/>
      <x:c r="K176" s="76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</x:row>
    <x:row r="177">
      <x:c r="A177" s="78" t="inlineStr">
        <x:is>
          <x:t xml:space="preserve">B015</x:t>
        </x:is>
      </x:c>
      <x:c r="B177" s="76" t="n"/>
      <x:c r="C177" s="76" t="n"/>
      <x:c r="D177" s="76" t="n"/>
      <x:c r="E177" s="76" t="n"/>
      <x:c r="F177" s="76" t="n"/>
      <x:c r="G177" s="76" t="n"/>
      <x:c r="H177" s="76" t="n"/>
      <x:c r="I177" s="76" t="n"/>
      <x:c r="J177" s="76" t="n"/>
      <x:c r="K177" s="76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</x:row>
    <x:row r="178">
      <x:c r="A178" s="78" t="inlineStr">
        <x:is>
          <x:t xml:space="preserve">B016</x:t>
        </x:is>
      </x:c>
      <x:c r="B178" s="76" t="n"/>
      <x:c r="C178" s="76" t="n"/>
      <x:c r="D178" s="76" t="n"/>
      <x:c r="E178" s="76" t="n"/>
      <x:c r="F178" s="76" t="n"/>
      <x:c r="G178" s="76" t="n"/>
      <x:c r="H178" s="76" t="n"/>
      <x:c r="I178" s="76" t="n"/>
      <x:c r="J178" s="76" t="n"/>
      <x:c r="K178" s="76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</x:row>
    <x:row r="179">
      <x:c r="A179" s="78" t="inlineStr">
        <x:is>
          <x:t xml:space="preserve">B017</x:t>
        </x:is>
      </x:c>
      <x:c r="B179" s="76" t="n"/>
      <x:c r="C179" s="76" t="n"/>
      <x:c r="D179" s="76" t="n"/>
      <x:c r="E179" s="76" t="n"/>
      <x:c r="F179" s="76" t="n"/>
      <x:c r="G179" s="76" t="n"/>
      <x:c r="H179" s="76" t="n"/>
      <x:c r="I179" s="76" t="n"/>
      <x:c r="J179" s="76" t="n"/>
      <x:c r="K179" s="76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</x:row>
    <x:row r="180">
      <x:c r="A180" s="78" t="inlineStr">
        <x:is>
          <x:t xml:space="preserve">B018</x:t>
        </x:is>
      </x:c>
      <x:c r="B180" s="76" t="n"/>
      <x:c r="C180" s="76" t="n"/>
      <x:c r="D180" s="76" t="n"/>
      <x:c r="E180" s="76" t="n"/>
      <x:c r="F180" s="76" t="n"/>
      <x:c r="G180" s="76" t="n"/>
      <x:c r="H180" s="76" t="n"/>
      <x:c r="I180" s="76" t="n"/>
      <x:c r="J180" s="76" t="n"/>
      <x:c r="K180" s="76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</x:row>
    <x:row r="181">
      <x:c r="A181" s="78" t="inlineStr">
        <x:is>
          <x:t xml:space="preserve">B019</x:t>
        </x:is>
      </x:c>
      <x:c r="B181" s="76" t="n"/>
      <x:c r="C181" s="76" t="n"/>
      <x:c r="D181" s="76" t="n"/>
      <x:c r="E181" s="76" t="n"/>
      <x:c r="F181" s="76" t="n"/>
      <x:c r="G181" s="76" t="n"/>
      <x:c r="H181" s="76" t="n"/>
      <x:c r="I181" s="76" t="n"/>
      <x:c r="J181" s="76" t="n"/>
      <x:c r="K181" s="76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</x:row>
    <x:row r="182">
      <x:c r="A182" s="78" t="inlineStr">
        <x:is>
          <x:t xml:space="preserve">B020</x:t>
        </x:is>
      </x:c>
      <x:c r="B182" s="76" t="n"/>
      <x:c r="C182" s="76" t="n"/>
      <x:c r="D182" s="76" t="n"/>
      <x:c r="E182" s="76" t="n"/>
      <x:c r="F182" s="76" t="n"/>
      <x:c r="G182" s="76" t="n"/>
      <x:c r="H182" s="76" t="n"/>
      <x:c r="I182" s="76" t="n"/>
      <x:c r="J182" s="76" t="n"/>
      <x:c r="K182" s="76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</x:row>
    <x:row r="183">
      <x:c r="A183" s="78" t="inlineStr">
        <x:is>
          <x:t xml:space="preserve">B021</x:t>
        </x:is>
      </x:c>
      <x:c r="B183" s="76" t="n"/>
      <x:c r="C183" s="76" t="n"/>
      <x:c r="D183" s="76" t="n"/>
      <x:c r="E183" s="76" t="n"/>
      <x:c r="F183" s="76" t="n"/>
      <x:c r="G183" s="76" t="n"/>
      <x:c r="H183" s="76" t="n"/>
      <x:c r="I183" s="76" t="n"/>
      <x:c r="J183" s="76" t="n"/>
      <x:c r="K183" s="76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</x:row>
    <x:row r="184">
      <x:c r="A184" s="78" t="inlineStr">
        <x:is>
          <x:t xml:space="preserve">B022</x:t>
        </x:is>
      </x:c>
      <x:c r="B184" s="76" t="n"/>
      <x:c r="C184" s="76" t="n"/>
      <x:c r="D184" s="76" t="n"/>
      <x:c r="E184" s="76" t="n"/>
      <x:c r="F184" s="76" t="n"/>
      <x:c r="G184" s="76" t="n"/>
      <x:c r="H184" s="76" t="n"/>
      <x:c r="I184" s="76" t="n"/>
      <x:c r="J184" s="76" t="n"/>
      <x:c r="K184" s="76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</x:row>
    <x:row r="185">
      <x:c r="A185" s="78" t="inlineStr">
        <x:is>
          <x:t xml:space="preserve">B023</x:t>
        </x:is>
      </x:c>
      <x:c r="B185" s="76" t="n"/>
      <x:c r="C185" s="76" t="n"/>
      <x:c r="D185" s="76" t="n"/>
      <x:c r="E185" s="76" t="n"/>
      <x:c r="F185" s="76" t="n"/>
      <x:c r="G185" s="76" t="n"/>
      <x:c r="H185" s="76" t="n"/>
      <x:c r="I185" s="76" t="n"/>
      <x:c r="J185" s="76" t="n"/>
      <x:c r="K185" s="76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</x:row>
    <x:row r="186">
      <x:c r="A186" s="78" t="inlineStr">
        <x:is>
          <x:t xml:space="preserve">B024</x:t>
        </x:is>
      </x:c>
      <x:c r="B186" s="76" t="n"/>
      <x:c r="C186" s="76" t="n"/>
      <x:c r="D186" s="76" t="n"/>
      <x:c r="E186" s="76" t="n"/>
      <x:c r="F186" s="76" t="n"/>
      <x:c r="G186" s="76" t="n"/>
      <x:c r="H186" s="76" t="n"/>
      <x:c r="I186" s="76" t="n"/>
      <x:c r="J186" s="76" t="n"/>
      <x:c r="K186" s="76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</x:row>
    <x:row r="187">
      <x:c r="A187" s="78" t="inlineStr">
        <x:is>
          <x:t xml:space="preserve">B025</x:t>
        </x:is>
      </x:c>
      <x:c r="B187" s="76" t="n"/>
      <x:c r="C187" s="76" t="n"/>
      <x:c r="D187" s="76" t="n"/>
      <x:c r="E187" s="76" t="n"/>
      <x:c r="F187" s="76" t="n"/>
      <x:c r="G187" s="76" t="n"/>
      <x:c r="H187" s="76" t="n"/>
      <x:c r="I187" s="76" t="n"/>
      <x:c r="J187" s="76" t="n"/>
      <x:c r="K187" s="76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</x:row>
    <x:row r="188">
      <x:c r="A188" s="78" t="inlineStr">
        <x:is>
          <x:t xml:space="preserve">B026</x:t>
        </x:is>
      </x:c>
      <x:c r="B188" s="76" t="n"/>
      <x:c r="C188" s="76" t="n"/>
      <x:c r="D188" s="76" t="n"/>
      <x:c r="E188" s="76" t="n"/>
      <x:c r="F188" s="76" t="n"/>
      <x:c r="G188" s="76" t="n"/>
      <x:c r="H188" s="76" t="n"/>
      <x:c r="I188" s="76" t="n"/>
      <x:c r="J188" s="76" t="n"/>
      <x:c r="K188" s="76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</x:row>
    <x:row r="189">
      <x:c r="A189" s="78" t="inlineStr">
        <x:is>
          <x:t xml:space="preserve">B027</x:t>
        </x:is>
      </x:c>
      <x:c r="B189" s="76" t="n"/>
      <x:c r="C189" s="76" t="n"/>
      <x:c r="D189" s="76" t="n"/>
      <x:c r="E189" s="76" t="n"/>
      <x:c r="F189" s="76" t="n"/>
      <x:c r="G189" s="76" t="n"/>
      <x:c r="H189" s="76" t="n"/>
      <x:c r="I189" s="76" t="n"/>
      <x:c r="J189" s="76" t="n"/>
      <x:c r="K189" s="76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</x:row>
    <x:row r="190">
      <x:c r="A190" s="78" t="inlineStr">
        <x:is>
          <x:t xml:space="preserve">B028</x:t>
        </x:is>
      </x:c>
      <x:c r="B190" s="76" t="n"/>
      <x:c r="C190" s="76" t="n"/>
      <x:c r="D190" s="76" t="n"/>
      <x:c r="E190" s="76" t="n"/>
      <x:c r="F190" s="76" t="n"/>
      <x:c r="G190" s="76" t="n"/>
      <x:c r="H190" s="76" t="n"/>
      <x:c r="I190" s="76" t="n"/>
      <x:c r="J190" s="76" t="n"/>
      <x:c r="K190" s="76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</x:row>
    <x:row r="191">
      <x:c r="A191" s="78" t="inlineStr">
        <x:is>
          <x:t xml:space="preserve">B029</x:t>
        </x:is>
      </x:c>
      <x:c r="B191" s="76" t="n"/>
      <x:c r="C191" s="76" t="n"/>
      <x:c r="D191" s="76" t="n"/>
      <x:c r="E191" s="76" t="n"/>
      <x:c r="F191" s="76" t="n"/>
      <x:c r="G191" s="76" t="n"/>
      <x:c r="H191" s="76" t="n"/>
      <x:c r="I191" s="76" t="n"/>
      <x:c r="J191" s="76" t="n"/>
      <x:c r="K191" s="76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</x:row>
    <x:row r="192">
      <x:c r="A192" s="78" t="inlineStr">
        <x:is>
          <x:t xml:space="preserve">B030</x:t>
        </x:is>
      </x:c>
      <x:c r="B192" s="76" t="n"/>
      <x:c r="C192" s="76" t="n"/>
      <x:c r="D192" s="76" t="n"/>
      <x:c r="E192" s="76" t="n"/>
      <x:c r="F192" s="76" t="n"/>
      <x:c r="G192" s="76" t="n"/>
      <x:c r="H192" s="76" t="n"/>
      <x:c r="I192" s="76" t="n"/>
      <x:c r="J192" s="76" t="n"/>
      <x:c r="K192" s="76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</x:row>
    <x:row r="193">
      <x:c r="A193" s="78" t="inlineStr">
        <x:is>
          <x:t xml:space="preserve">B031</x:t>
        </x:is>
      </x:c>
      <x:c r="B193" s="76" t="n"/>
      <x:c r="C193" s="76" t="n"/>
      <x:c r="D193" s="76" t="n"/>
      <x:c r="E193" s="76" t="n"/>
      <x:c r="F193" s="76" t="n"/>
      <x:c r="G193" s="76" t="n"/>
      <x:c r="H193" s="76" t="n"/>
      <x:c r="I193" s="76" t="n"/>
      <x:c r="J193" s="76" t="n"/>
      <x:c r="K193" s="76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</x:row>
    <x:row r="194">
      <x:c r="A194" s="78" t="inlineStr">
        <x:is>
          <x:t xml:space="preserve">B032</x:t>
        </x:is>
      </x:c>
      <x:c r="B194" s="76" t="n"/>
      <x:c r="C194" s="76" t="n"/>
      <x:c r="D194" s="76" t="n"/>
      <x:c r="E194" s="76" t="n"/>
      <x:c r="F194" s="76" t="n"/>
      <x:c r="G194" s="76" t="n"/>
      <x:c r="H194" s="76" t="n"/>
      <x:c r="I194" s="76" t="n"/>
      <x:c r="J194" s="76" t="n"/>
      <x:c r="K194" s="76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</x:row>
    <x:row r="195">
      <x:c r="A195" s="78" t="inlineStr">
        <x:is>
          <x:t xml:space="preserve">B033</x:t>
        </x:is>
      </x:c>
      <x:c r="B195" s="76" t="n"/>
      <x:c r="C195" s="76" t="n"/>
      <x:c r="D195" s="76" t="n"/>
      <x:c r="E195" s="76" t="n"/>
      <x:c r="F195" s="76" t="n"/>
      <x:c r="G195" s="76" t="n"/>
      <x:c r="H195" s="76" t="n"/>
      <x:c r="I195" s="76" t="n"/>
      <x:c r="J195" s="76" t="n"/>
      <x:c r="K195" s="76" t="n"/>
      <x:c r="L195" s="1" t="n"/>
      <x:c r="M195" s="1" t="n"/>
      <x:c r="N195" s="1" t="n"/>
      <x:c r="O195" s="1" t="n"/>
      <x:c r="P195" s="1" t="n"/>
      <x:c r="Q195" s="1" t="n"/>
      <x:c r="R195" s="1" t="n"/>
      <x:c r="S195" s="1" t="n"/>
      <x:c r="T195" s="1" t="n"/>
    </x:row>
    <x:row r="196">
      <x:c r="A196" s="78" t="inlineStr">
        <x:is>
          <x:t xml:space="preserve">B034</x:t>
        </x:is>
      </x:c>
      <x:c r="B196" s="76" t="n"/>
      <x:c r="C196" s="76" t="n"/>
      <x:c r="D196" s="76" t="n"/>
      <x:c r="E196" s="76" t="n"/>
      <x:c r="F196" s="76" t="n"/>
      <x:c r="G196" s="76" t="n"/>
      <x:c r="H196" s="76" t="n"/>
      <x:c r="I196" s="76" t="n"/>
      <x:c r="J196" s="76" t="n"/>
      <x:c r="K196" s="76" t="n"/>
      <x:c r="L196" s="1" t="n"/>
      <x:c r="M196" s="1" t="n"/>
      <x:c r="N196" s="1" t="n"/>
      <x:c r="O196" s="1" t="n"/>
      <x:c r="P196" s="1" t="n"/>
      <x:c r="Q196" s="1" t="n"/>
      <x:c r="R196" s="1" t="n"/>
      <x:c r="S196" s="1" t="n"/>
      <x:c r="T196" s="1" t="n"/>
    </x:row>
    <x:row r="197">
      <x:c r="A197" s="78" t="inlineStr">
        <x:is>
          <x:t xml:space="preserve">B035</x:t>
        </x:is>
      </x:c>
      <x:c r="B197" s="76" t="n"/>
      <x:c r="C197" s="76" t="n"/>
      <x:c r="D197" s="76" t="n"/>
      <x:c r="E197" s="76" t="n"/>
      <x:c r="F197" s="76" t="n"/>
      <x:c r="G197" s="76" t="n"/>
      <x:c r="H197" s="76" t="n"/>
      <x:c r="I197" s="76" t="n"/>
      <x:c r="J197" s="76" t="n"/>
      <x:c r="K197" s="76" t="n"/>
      <x:c r="L197" s="1" t="n"/>
      <x:c r="M197" s="1" t="n"/>
      <x:c r="N197" s="1" t="n"/>
      <x:c r="O197" s="1" t="n"/>
      <x:c r="P197" s="1" t="n"/>
      <x:c r="Q197" s="1" t="n"/>
      <x:c r="R197" s="1" t="n"/>
      <x:c r="S197" s="1" t="n"/>
      <x:c r="T197" s="1" t="n"/>
    </x:row>
    <x:row r="198">
      <x:c r="A198" s="78" t="inlineStr">
        <x:is>
          <x:t xml:space="preserve">B036</x:t>
        </x:is>
      </x:c>
      <x:c r="B198" s="76" t="n"/>
      <x:c r="C198" s="76" t="n"/>
      <x:c r="D198" s="76" t="n"/>
      <x:c r="E198" s="76" t="n"/>
      <x:c r="F198" s="76" t="n"/>
      <x:c r="G198" s="76" t="n"/>
      <x:c r="H198" s="76" t="n"/>
      <x:c r="I198" s="76" t="n"/>
      <x:c r="J198" s="76" t="n"/>
      <x:c r="K198" s="76" t="n"/>
      <x:c r="L198" s="1" t="n"/>
      <x:c r="M198" s="1" t="n"/>
      <x:c r="N198" s="1" t="n"/>
      <x:c r="O198" s="1" t="n"/>
      <x:c r="P198" s="1" t="n"/>
      <x:c r="Q198" s="1" t="n"/>
      <x:c r="R198" s="1" t="n"/>
      <x:c r="S198" s="1" t="n"/>
      <x:c r="T198" s="1" t="n"/>
    </x:row>
    <x:row r="199">
      <x:c r="A199" s="78" t="inlineStr">
        <x:is>
          <x:t xml:space="preserve">B037</x:t>
        </x:is>
      </x:c>
      <x:c r="B199" s="76" t="n"/>
      <x:c r="C199" s="76" t="n"/>
      <x:c r="D199" s="76" t="n"/>
      <x:c r="E199" s="76" t="n"/>
      <x:c r="F199" s="76" t="n"/>
      <x:c r="G199" s="76" t="n"/>
      <x:c r="H199" s="76" t="n"/>
      <x:c r="I199" s="76" t="n"/>
      <x:c r="J199" s="76" t="n"/>
      <x:c r="K199" s="76" t="n"/>
      <x:c r="L199" s="1" t="n"/>
      <x:c r="M199" s="1" t="n"/>
      <x:c r="N199" s="1" t="n"/>
      <x:c r="O199" s="1" t="n"/>
      <x:c r="P199" s="1" t="n"/>
      <x:c r="Q199" s="1" t="n"/>
      <x:c r="R199" s="1" t="n"/>
      <x:c r="S199" s="1" t="n"/>
      <x:c r="T199" s="1" t="n"/>
    </x:row>
    <x:row r="200">
      <x:c r="A200" s="78" t="inlineStr">
        <x:is>
          <x:t xml:space="preserve">B038</x:t>
        </x:is>
      </x:c>
      <x:c r="B200" s="76" t="n"/>
      <x:c r="C200" s="76" t="n"/>
      <x:c r="D200" s="76" t="n"/>
      <x:c r="E200" s="76" t="n"/>
      <x:c r="F200" s="76" t="n"/>
      <x:c r="G200" s="76" t="n"/>
      <x:c r="H200" s="76" t="n"/>
      <x:c r="I200" s="76" t="n"/>
      <x:c r="J200" s="76" t="n"/>
      <x:c r="K200" s="76" t="n"/>
      <x:c r="L200" s="1" t="n"/>
      <x:c r="M200" s="1" t="n"/>
      <x:c r="N200" s="1" t="n"/>
      <x:c r="O200" s="1" t="n"/>
      <x:c r="P200" s="1" t="n"/>
      <x:c r="Q200" s="1" t="n"/>
      <x:c r="R200" s="1" t="n"/>
      <x:c r="S200" s="1" t="n"/>
      <x:c r="T200" s="1" t="n"/>
    </x:row>
    <x:row r="201">
      <x:c r="A201" s="78" t="inlineStr">
        <x:is>
          <x:t xml:space="preserve">B039</x:t>
        </x:is>
      </x:c>
      <x:c r="B201" s="76" t="n"/>
      <x:c r="C201" s="76" t="n"/>
      <x:c r="D201" s="76" t="n"/>
      <x:c r="E201" s="76" t="n"/>
      <x:c r="F201" s="76" t="n"/>
      <x:c r="G201" s="76" t="n"/>
      <x:c r="H201" s="76" t="n"/>
      <x:c r="I201" s="76" t="n"/>
      <x:c r="J201" s="76" t="n"/>
      <x:c r="K201" s="76" t="n"/>
      <x:c r="L201" s="1" t="n"/>
      <x:c r="M201" s="1" t="n"/>
      <x:c r="N201" s="1" t="n"/>
      <x:c r="O201" s="1" t="n"/>
      <x:c r="P201" s="1" t="n"/>
      <x:c r="Q201" s="1" t="n"/>
      <x:c r="R201" s="1" t="n"/>
      <x:c r="S201" s="1" t="n"/>
      <x:c r="T201" s="1" t="n"/>
    </x:row>
    <x:row r="202">
      <x:c r="A202" s="78" t="inlineStr">
        <x:is>
          <x:t xml:space="preserve">B040</x:t>
        </x:is>
      </x:c>
      <x:c r="B202" s="76" t="n"/>
      <x:c r="C202" s="76" t="n"/>
      <x:c r="D202" s="76" t="n"/>
      <x:c r="E202" s="76" t="n"/>
      <x:c r="F202" s="76" t="n"/>
      <x:c r="G202" s="76" t="n"/>
      <x:c r="H202" s="76" t="n"/>
      <x:c r="I202" s="76" t="n"/>
      <x:c r="J202" s="76" t="n"/>
      <x:c r="K202" s="76" t="n"/>
      <x:c r="L202" s="1" t="n"/>
      <x:c r="M202" s="1" t="n"/>
      <x:c r="N202" s="1" t="n"/>
      <x:c r="O202" s="1" t="n"/>
      <x:c r="P202" s="1" t="n"/>
      <x:c r="Q202" s="1" t="n"/>
      <x:c r="R202" s="1" t="n"/>
      <x:c r="S202" s="1" t="n"/>
      <x:c r="T202" s="1" t="n"/>
    </x:row>
    <x:row r="203">
      <x:c r="A203" s="78" t="inlineStr">
        <x:is>
          <x:t xml:space="preserve">B041</x:t>
        </x:is>
      </x:c>
      <x:c r="B203" s="76" t="n"/>
      <x:c r="C203" s="76" t="n"/>
      <x:c r="D203" s="76" t="n"/>
      <x:c r="E203" s="76" t="n"/>
      <x:c r="F203" s="76" t="n"/>
      <x:c r="G203" s="76" t="n"/>
      <x:c r="H203" s="76" t="n"/>
      <x:c r="I203" s="76" t="n"/>
      <x:c r="J203" s="76" t="n"/>
      <x:c r="K203" s="76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</x:row>
    <x:row r="204">
      <x:c r="A204" s="78" t="inlineStr">
        <x:is>
          <x:t xml:space="preserve">B042</x:t>
        </x:is>
      </x:c>
      <x:c r="B204" s="76" t="n"/>
      <x:c r="C204" s="76" t="n"/>
      <x:c r="D204" s="76" t="n"/>
      <x:c r="E204" s="76" t="n"/>
      <x:c r="F204" s="76" t="n"/>
      <x:c r="G204" s="76" t="n"/>
      <x:c r="H204" s="76" t="n"/>
      <x:c r="I204" s="76" t="n"/>
      <x:c r="J204" s="76" t="n"/>
      <x:c r="K204" s="76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</x:row>
    <x:row r="205">
      <x:c r="A205" s="78" t="inlineStr">
        <x:is>
          <x:t xml:space="preserve">B043</x:t>
        </x:is>
      </x:c>
      <x:c r="B205" s="76" t="n"/>
      <x:c r="C205" s="76" t="n"/>
      <x:c r="D205" s="76" t="n"/>
      <x:c r="E205" s="76" t="n"/>
      <x:c r="F205" s="76" t="n"/>
      <x:c r="G205" s="76" t="n"/>
      <x:c r="H205" s="76" t="n"/>
      <x:c r="I205" s="76" t="n"/>
      <x:c r="J205" s="76" t="n"/>
      <x:c r="K205" s="76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</x:row>
    <x:row r="206">
      <x:c r="A206" s="78" t="inlineStr">
        <x:is>
          <x:t xml:space="preserve">B044</x:t>
        </x:is>
      </x:c>
      <x:c r="B206" s="76" t="n"/>
      <x:c r="C206" s="76" t="n"/>
      <x:c r="D206" s="76" t="n"/>
      <x:c r="E206" s="76" t="n"/>
      <x:c r="F206" s="76" t="n"/>
      <x:c r="G206" s="76" t="n"/>
      <x:c r="H206" s="76" t="n"/>
      <x:c r="I206" s="76" t="n"/>
      <x:c r="J206" s="76" t="n"/>
      <x:c r="K206" s="76" t="n"/>
      <x:c r="L206" s="1" t="n"/>
      <x:c r="M206" s="1" t="n"/>
      <x:c r="N206" s="1" t="n"/>
      <x:c r="O206" s="1" t="n"/>
      <x:c r="P206" s="1" t="n"/>
      <x:c r="Q206" s="1" t="n"/>
      <x:c r="R206" s="1" t="n"/>
      <x:c r="S206" s="1" t="n"/>
      <x:c r="T206" s="1" t="n"/>
    </x:row>
    <x:row r="207">
      <x:c r="A207" s="78" t="inlineStr">
        <x:is>
          <x:t xml:space="preserve">B045</x:t>
        </x:is>
      </x:c>
      <x:c r="B207" s="76" t="n"/>
      <x:c r="C207" s="76" t="n"/>
      <x:c r="D207" s="76" t="n"/>
      <x:c r="E207" s="76" t="n"/>
      <x:c r="F207" s="76" t="n"/>
      <x:c r="G207" s="76" t="n"/>
      <x:c r="H207" s="76" t="n"/>
      <x:c r="I207" s="76" t="n"/>
      <x:c r="J207" s="76" t="n"/>
      <x:c r="K207" s="76" t="n"/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</x:row>
    <x:row r="208">
      <x:c r="A208" s="78" t="inlineStr">
        <x:is>
          <x:t xml:space="preserve">B046</x:t>
        </x:is>
      </x:c>
      <x:c r="B208" s="76" t="n"/>
      <x:c r="C208" s="76" t="n"/>
      <x:c r="D208" s="76" t="n"/>
      <x:c r="E208" s="76" t="n"/>
      <x:c r="F208" s="76" t="n"/>
      <x:c r="G208" s="76" t="n"/>
      <x:c r="H208" s="76" t="n"/>
      <x:c r="I208" s="76" t="n"/>
      <x:c r="J208" s="76" t="n"/>
      <x:c r="K208" s="76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</x:row>
    <x:row r="209">
      <x:c r="A209" s="78" t="inlineStr">
        <x:is>
          <x:t xml:space="preserve">B047</x:t>
        </x:is>
      </x:c>
      <x:c r="B209" s="76" t="n"/>
      <x:c r="C209" s="76" t="n"/>
      <x:c r="D209" s="76" t="n"/>
      <x:c r="E209" s="76" t="n"/>
      <x:c r="F209" s="76" t="n"/>
      <x:c r="G209" s="76" t="n"/>
      <x:c r="H209" s="76" t="n"/>
      <x:c r="I209" s="76" t="n"/>
      <x:c r="J209" s="76" t="n"/>
      <x:c r="K209" s="76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</x:row>
    <x:row r="210">
      <x:c r="A210" s="78" t="inlineStr">
        <x:is>
          <x:t xml:space="preserve">B048</x:t>
        </x:is>
      </x:c>
      <x:c r="B210" s="76" t="n"/>
      <x:c r="C210" s="76" t="n"/>
      <x:c r="D210" s="76" t="n"/>
      <x:c r="E210" s="76" t="n"/>
      <x:c r="F210" s="76" t="n"/>
      <x:c r="G210" s="76" t="n"/>
      <x:c r="H210" s="76" t="n"/>
      <x:c r="I210" s="76" t="n"/>
      <x:c r="J210" s="76" t="n"/>
      <x:c r="K210" s="76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</x:row>
    <x:row r="211">
      <x:c r="A211" s="78" t="inlineStr">
        <x:is>
          <x:t xml:space="preserve">B049</x:t>
        </x:is>
      </x:c>
      <x:c r="B211" s="76" t="n"/>
      <x:c r="C211" s="76" t="n"/>
      <x:c r="D211" s="76" t="n"/>
      <x:c r="E211" s="76" t="n"/>
      <x:c r="F211" s="76" t="n"/>
      <x:c r="G211" s="76" t="n"/>
      <x:c r="H211" s="76" t="n"/>
      <x:c r="I211" s="76" t="n"/>
      <x:c r="J211" s="76" t="n"/>
      <x:c r="K211" s="76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</x:row>
    <x:row r="212">
      <x:c r="A212" s="78" t="inlineStr">
        <x:is>
          <x:t xml:space="preserve">B050</x:t>
        </x:is>
      </x:c>
      <x:c r="B212" s="76" t="n"/>
      <x:c r="C212" s="76" t="n"/>
      <x:c r="D212" s="76" t="n"/>
      <x:c r="E212" s="76" t="n"/>
      <x:c r="F212" s="76" t="n"/>
      <x:c r="G212" s="76" t="n"/>
      <x:c r="H212" s="76" t="n"/>
      <x:c r="I212" s="76" t="n"/>
      <x:c r="J212" s="76" t="n"/>
      <x:c r="K212" s="76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</x:row>
    <x:row r="213">
      <x:c r="A213" s="78" t="inlineStr">
        <x:is>
          <x:t xml:space="preserve">B051</x:t>
        </x:is>
      </x:c>
      <x:c r="B213" s="76" t="n"/>
      <x:c r="C213" s="76" t="n"/>
      <x:c r="D213" s="76" t="n"/>
      <x:c r="E213" s="76" t="n"/>
      <x:c r="F213" s="76" t="n"/>
      <x:c r="G213" s="76" t="n"/>
      <x:c r="H213" s="76" t="n"/>
      <x:c r="I213" s="76" t="n"/>
      <x:c r="J213" s="76" t="n"/>
      <x:c r="K213" s="76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</x:row>
    <x:row r="214">
      <x:c r="A214" s="78" t="inlineStr">
        <x:is>
          <x:t xml:space="preserve">B052</x:t>
        </x:is>
      </x:c>
      <x:c r="B214" s="76" t="n"/>
      <x:c r="C214" s="76" t="n"/>
      <x:c r="D214" s="76" t="n"/>
      <x:c r="E214" s="76" t="n"/>
      <x:c r="F214" s="76" t="n"/>
      <x:c r="G214" s="76" t="n"/>
      <x:c r="H214" s="76" t="n"/>
      <x:c r="I214" s="76" t="n"/>
      <x:c r="J214" s="76" t="n"/>
      <x:c r="K214" s="76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</x:row>
    <x:row r="215">
      <x:c r="A215" s="78" t="inlineStr">
        <x:is>
          <x:t xml:space="preserve">B053</x:t>
        </x:is>
      </x:c>
      <x:c r="B215" s="76" t="n"/>
      <x:c r="C215" s="76" t="n"/>
      <x:c r="D215" s="76" t="n"/>
      <x:c r="E215" s="76" t="n"/>
      <x:c r="F215" s="76" t="n"/>
      <x:c r="G215" s="76" t="n"/>
      <x:c r="H215" s="76" t="n"/>
      <x:c r="I215" s="76" t="n"/>
      <x:c r="J215" s="76" t="n"/>
      <x:c r="K215" s="76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</x:row>
    <x:row r="216">
      <x:c r="A216" s="78" t="inlineStr">
        <x:is>
          <x:t xml:space="preserve">B054</x:t>
        </x:is>
      </x:c>
      <x:c r="B216" s="76" t="n"/>
      <x:c r="C216" s="76" t="n"/>
      <x:c r="D216" s="76" t="n"/>
      <x:c r="E216" s="76" t="n"/>
      <x:c r="F216" s="76" t="n"/>
      <x:c r="G216" s="76" t="n"/>
      <x:c r="H216" s="76" t="n"/>
      <x:c r="I216" s="76" t="n"/>
      <x:c r="J216" s="76" t="n"/>
      <x:c r="K216" s="76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</x:row>
    <x:row r="217">
      <x:c r="A217" s="78" t="inlineStr">
        <x:is>
          <x:t xml:space="preserve">B055</x:t>
        </x:is>
      </x:c>
      <x:c r="B217" s="76" t="n"/>
      <x:c r="C217" s="76" t="n"/>
      <x:c r="D217" s="76" t="n"/>
      <x:c r="E217" s="76" t="n"/>
      <x:c r="F217" s="76" t="n"/>
      <x:c r="G217" s="76" t="n"/>
      <x:c r="H217" s="76" t="n"/>
      <x:c r="I217" s="76" t="n"/>
      <x:c r="J217" s="76" t="n"/>
      <x:c r="K217" s="76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</x:row>
    <x:row r="218">
      <x:c r="A218" s="78" t="inlineStr">
        <x:is>
          <x:t xml:space="preserve">B056</x:t>
        </x:is>
      </x:c>
      <x:c r="B218" s="76" t="n"/>
      <x:c r="C218" s="76" t="n"/>
      <x:c r="D218" s="76" t="n"/>
      <x:c r="E218" s="76" t="n"/>
      <x:c r="F218" s="76" t="n"/>
      <x:c r="G218" s="76" t="n"/>
      <x:c r="H218" s="76" t="n"/>
      <x:c r="I218" s="76" t="n"/>
      <x:c r="J218" s="76" t="n"/>
      <x:c r="K218" s="76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</x:row>
    <x:row r="219">
      <x:c r="A219" s="78" t="inlineStr">
        <x:is>
          <x:t xml:space="preserve">B057</x:t>
        </x:is>
      </x:c>
      <x:c r="B219" s="76" t="n"/>
      <x:c r="C219" s="76" t="n"/>
      <x:c r="D219" s="76" t="n"/>
      <x:c r="E219" s="76" t="n"/>
      <x:c r="F219" s="76" t="n"/>
      <x:c r="G219" s="76" t="n"/>
      <x:c r="H219" s="76" t="n"/>
      <x:c r="I219" s="76" t="n"/>
      <x:c r="J219" s="76" t="n"/>
      <x:c r="K219" s="76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</x:row>
    <x:row r="220">
      <x:c r="A220" s="78" t="inlineStr">
        <x:is>
          <x:t xml:space="preserve">B058</x:t>
        </x:is>
      </x:c>
      <x:c r="B220" s="76" t="n"/>
      <x:c r="C220" s="76" t="n"/>
      <x:c r="D220" s="76" t="n"/>
      <x:c r="E220" s="76" t="n"/>
      <x:c r="F220" s="76" t="n"/>
      <x:c r="G220" s="76" t="n"/>
      <x:c r="H220" s="76" t="n"/>
      <x:c r="I220" s="76" t="n"/>
      <x:c r="J220" s="76" t="n"/>
      <x:c r="K220" s="76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</x:row>
    <x:row r="221">
      <x:c r="A221" s="78" t="inlineStr">
        <x:is>
          <x:t xml:space="preserve">B059</x:t>
        </x:is>
      </x:c>
      <x:c r="B221" s="76" t="n"/>
      <x:c r="C221" s="76" t="n"/>
      <x:c r="D221" s="76" t="n"/>
      <x:c r="E221" s="76" t="n"/>
      <x:c r="F221" s="76" t="n"/>
      <x:c r="G221" s="76" t="n"/>
      <x:c r="H221" s="76" t="n"/>
      <x:c r="I221" s="76" t="n"/>
      <x:c r="J221" s="76" t="n"/>
      <x:c r="K221" s="76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</x:row>
    <x:row r="222">
      <x:c r="A222" s="78" t="inlineStr">
        <x:is>
          <x:t xml:space="preserve">B060</x:t>
        </x:is>
      </x:c>
      <x:c r="B222" s="76" t="n"/>
      <x:c r="C222" s="76" t="n"/>
      <x:c r="D222" s="76" t="n"/>
      <x:c r="E222" s="76" t="n"/>
      <x:c r="F222" s="76" t="n"/>
      <x:c r="G222" s="76" t="n"/>
      <x:c r="H222" s="76" t="n"/>
      <x:c r="I222" s="76" t="n"/>
      <x:c r="J222" s="76" t="n"/>
      <x:c r="K222" s="76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</x:row>
    <x:row r="223">
      <x:c r="A223" s="78" t="inlineStr">
        <x:is>
          <x:t xml:space="preserve">B061</x:t>
        </x:is>
      </x:c>
      <x:c r="B223" s="76" t="n"/>
      <x:c r="C223" s="76" t="n"/>
      <x:c r="D223" s="76" t="n"/>
      <x:c r="E223" s="76" t="n"/>
      <x:c r="F223" s="76" t="n"/>
      <x:c r="G223" s="76" t="n"/>
      <x:c r="H223" s="76" t="n"/>
      <x:c r="I223" s="76" t="n"/>
      <x:c r="J223" s="76" t="n"/>
      <x:c r="K223" s="76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</x:row>
    <x:row r="224">
      <x:c r="A224" s="78" t="inlineStr">
        <x:is>
          <x:t xml:space="preserve">B062</x:t>
        </x:is>
      </x:c>
      <x:c r="B224" s="76" t="n"/>
      <x:c r="C224" s="76" t="n"/>
      <x:c r="D224" s="76" t="n"/>
      <x:c r="E224" s="76" t="n"/>
      <x:c r="F224" s="76" t="n"/>
      <x:c r="G224" s="76" t="n"/>
      <x:c r="H224" s="76" t="n"/>
      <x:c r="I224" s="76" t="n"/>
      <x:c r="J224" s="76" t="n"/>
      <x:c r="K224" s="76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</x:row>
    <x:row r="225">
      <x:c r="A225" s="78" t="inlineStr">
        <x:is>
          <x:t xml:space="preserve">B063</x:t>
        </x:is>
      </x:c>
      <x:c r="B225" s="76" t="n"/>
      <x:c r="C225" s="76" t="n"/>
      <x:c r="D225" s="76" t="n"/>
      <x:c r="E225" s="76" t="n"/>
      <x:c r="F225" s="76" t="n"/>
      <x:c r="G225" s="76" t="n"/>
      <x:c r="H225" s="76" t="n"/>
      <x:c r="I225" s="76" t="n"/>
      <x:c r="J225" s="76" t="n"/>
      <x:c r="K225" s="76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</x:row>
    <x:row r="226">
      <x:c r="A226" s="78" t="inlineStr">
        <x:is>
          <x:t xml:space="preserve">B064</x:t>
        </x:is>
      </x:c>
      <x:c r="B226" s="76" t="n"/>
      <x:c r="C226" s="76" t="n"/>
      <x:c r="D226" s="76" t="n"/>
      <x:c r="E226" s="76" t="n"/>
      <x:c r="F226" s="76" t="n"/>
      <x:c r="G226" s="76" t="n"/>
      <x:c r="H226" s="76" t="n"/>
      <x:c r="I226" s="76" t="n"/>
      <x:c r="J226" s="76" t="n"/>
      <x:c r="K226" s="76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</x:row>
    <x:row r="227">
      <x:c r="A227" s="78" t="inlineStr">
        <x:is>
          <x:t xml:space="preserve">B065</x:t>
        </x:is>
      </x:c>
      <x:c r="B227" s="76" t="n"/>
      <x:c r="C227" s="76" t="n"/>
      <x:c r="D227" s="76" t="n"/>
      <x:c r="E227" s="76" t="n"/>
      <x:c r="F227" s="76" t="n"/>
      <x:c r="G227" s="76" t="n"/>
      <x:c r="H227" s="76" t="n"/>
      <x:c r="I227" s="76" t="n"/>
      <x:c r="J227" s="76" t="n"/>
      <x:c r="K227" s="76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</x:row>
    <x:row r="228">
      <x:c r="A228" s="78" t="inlineStr">
        <x:is>
          <x:t xml:space="preserve">B066</x:t>
        </x:is>
      </x:c>
      <x:c r="B228" s="76" t="n"/>
      <x:c r="C228" s="76" t="n"/>
      <x:c r="D228" s="76" t="n"/>
      <x:c r="E228" s="76" t="n"/>
      <x:c r="F228" s="76" t="n"/>
      <x:c r="G228" s="76" t="n"/>
      <x:c r="H228" s="76" t="n"/>
      <x:c r="I228" s="76" t="n"/>
      <x:c r="J228" s="76" t="n"/>
      <x:c r="K228" s="76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</x:row>
    <x:row r="229">
      <x:c r="A229" s="78" t="inlineStr">
        <x:is>
          <x:t xml:space="preserve">B067</x:t>
        </x:is>
      </x:c>
      <x:c r="B229" s="76" t="n"/>
      <x:c r="C229" s="76" t="n"/>
      <x:c r="D229" s="76" t="n"/>
      <x:c r="E229" s="76" t="n"/>
      <x:c r="F229" s="76" t="n"/>
      <x:c r="G229" s="76" t="n"/>
      <x:c r="H229" s="76" t="n"/>
      <x:c r="I229" s="76" t="n"/>
      <x:c r="J229" s="76" t="n"/>
      <x:c r="K229" s="76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</x:row>
    <x:row r="230">
      <x:c r="A230" s="78" t="inlineStr">
        <x:is>
          <x:t xml:space="preserve">B068</x:t>
        </x:is>
      </x:c>
      <x:c r="B230" s="76" t="n"/>
      <x:c r="C230" s="76" t="n"/>
      <x:c r="D230" s="76" t="n"/>
      <x:c r="E230" s="76" t="n"/>
      <x:c r="F230" s="76" t="n"/>
      <x:c r="G230" s="76" t="n"/>
      <x:c r="H230" s="76" t="n"/>
      <x:c r="I230" s="76" t="n"/>
      <x:c r="J230" s="76" t="n"/>
      <x:c r="K230" s="76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</x:row>
    <x:row r="231">
      <x:c r="A231" s="78" t="inlineStr">
        <x:is>
          <x:t xml:space="preserve">B069</x:t>
        </x:is>
      </x:c>
      <x:c r="B231" s="76" t="n"/>
      <x:c r="C231" s="76" t="n"/>
      <x:c r="D231" s="76" t="n"/>
      <x:c r="E231" s="76" t="n"/>
      <x:c r="F231" s="76" t="n"/>
      <x:c r="G231" s="76" t="n"/>
      <x:c r="H231" s="76" t="n"/>
      <x:c r="I231" s="76" t="n"/>
      <x:c r="J231" s="76" t="n"/>
      <x:c r="K231" s="76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</x:row>
    <x:row r="232">
      <x:c r="A232" s="78" t="inlineStr">
        <x:is>
          <x:t xml:space="preserve">B070</x:t>
        </x:is>
      </x:c>
      <x:c r="B232" s="76" t="n"/>
      <x:c r="C232" s="76" t="n"/>
      <x:c r="D232" s="76" t="n"/>
      <x:c r="E232" s="76" t="n"/>
      <x:c r="F232" s="76" t="n"/>
      <x:c r="G232" s="76" t="n"/>
      <x:c r="H232" s="76" t="n"/>
      <x:c r="I232" s="76" t="n"/>
      <x:c r="J232" s="76" t="n"/>
      <x:c r="K232" s="76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</x:row>
    <x:row r="233">
      <x:c r="A233" s="78" t="inlineStr">
        <x:is>
          <x:t xml:space="preserve">B071</x:t>
        </x:is>
      </x:c>
      <x:c r="B233" s="76" t="n"/>
      <x:c r="C233" s="76" t="n"/>
      <x:c r="D233" s="76" t="n"/>
      <x:c r="E233" s="76" t="n"/>
      <x:c r="F233" s="76" t="n"/>
      <x:c r="G233" s="76" t="n"/>
      <x:c r="H233" s="76" t="n"/>
      <x:c r="I233" s="76" t="n"/>
      <x:c r="J233" s="76" t="n"/>
      <x:c r="K233" s="76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</x:row>
    <x:row r="234">
      <x:c r="A234" s="78" t="inlineStr">
        <x:is>
          <x:t xml:space="preserve">B072</x:t>
        </x:is>
      </x:c>
      <x:c r="B234" s="76" t="n"/>
      <x:c r="C234" s="76" t="n"/>
      <x:c r="D234" s="76" t="n"/>
      <x:c r="E234" s="76" t="n"/>
      <x:c r="F234" s="76" t="n"/>
      <x:c r="G234" s="76" t="n"/>
      <x:c r="H234" s="76" t="n"/>
      <x:c r="I234" s="76" t="n"/>
      <x:c r="J234" s="76" t="n"/>
      <x:c r="K234" s="76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</x:row>
    <x:row r="235">
      <x:c r="A235" s="78" t="inlineStr">
        <x:is>
          <x:t xml:space="preserve">B073</x:t>
        </x:is>
      </x:c>
      <x:c r="B235" s="76" t="n"/>
      <x:c r="C235" s="76" t="n"/>
      <x:c r="D235" s="76" t="n"/>
      <x:c r="E235" s="76" t="n"/>
      <x:c r="F235" s="76" t="n"/>
      <x:c r="G235" s="76" t="n"/>
      <x:c r="H235" s="76" t="n"/>
      <x:c r="I235" s="76" t="n"/>
      <x:c r="J235" s="76" t="n"/>
      <x:c r="K235" s="76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</x:row>
    <x:row r="236">
      <x:c r="A236" s="78" t="inlineStr">
        <x:is>
          <x:t xml:space="preserve">B074</x:t>
        </x:is>
      </x:c>
      <x:c r="B236" s="76" t="n"/>
      <x:c r="C236" s="76" t="n"/>
      <x:c r="D236" s="76" t="n"/>
      <x:c r="E236" s="76" t="n"/>
      <x:c r="F236" s="76" t="n"/>
      <x:c r="G236" s="76" t="n"/>
      <x:c r="H236" s="76" t="n"/>
      <x:c r="I236" s="76" t="n"/>
      <x:c r="J236" s="76" t="n"/>
      <x:c r="K236" s="76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</x:row>
    <x:row r="237">
      <x:c r="A237" s="78" t="inlineStr">
        <x:is>
          <x:t xml:space="preserve">B075</x:t>
        </x:is>
      </x:c>
      <x:c r="B237" s="76" t="n"/>
      <x:c r="C237" s="76" t="n"/>
      <x:c r="D237" s="76" t="n"/>
      <x:c r="E237" s="76" t="n"/>
      <x:c r="F237" s="76" t="n"/>
      <x:c r="G237" s="76" t="n"/>
      <x:c r="H237" s="76" t="n"/>
      <x:c r="I237" s="76" t="n"/>
      <x:c r="J237" s="76" t="n"/>
      <x:c r="K237" s="76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</x:row>
    <x:row r="238">
      <x:c r="A238" s="78" t="inlineStr">
        <x:is>
          <x:t xml:space="preserve">B076</x:t>
        </x:is>
      </x:c>
      <x:c r="B238" s="76" t="n"/>
      <x:c r="C238" s="76" t="n"/>
      <x:c r="D238" s="76" t="n"/>
      <x:c r="E238" s="76" t="n"/>
      <x:c r="F238" s="76" t="n"/>
      <x:c r="G238" s="76" t="n"/>
      <x:c r="H238" s="76" t="n"/>
      <x:c r="I238" s="76" t="n"/>
      <x:c r="J238" s="76" t="n"/>
      <x:c r="K238" s="76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</x:row>
    <x:row r="239">
      <x:c r="A239" s="78" t="inlineStr">
        <x:is>
          <x:t xml:space="preserve">B077</x:t>
        </x:is>
      </x:c>
      <x:c r="B239" s="76" t="n"/>
      <x:c r="C239" s="76" t="n"/>
      <x:c r="D239" s="76" t="n"/>
      <x:c r="E239" s="76" t="n"/>
      <x:c r="F239" s="76" t="n"/>
      <x:c r="G239" s="76" t="n"/>
      <x:c r="H239" s="76" t="n"/>
      <x:c r="I239" s="76" t="n"/>
      <x:c r="J239" s="76" t="n"/>
      <x:c r="K239" s="76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</x:row>
    <x:row r="240">
      <x:c r="A240" s="78" t="inlineStr">
        <x:is>
          <x:t xml:space="preserve">B078</x:t>
        </x:is>
      </x:c>
      <x:c r="B240" s="76" t="n"/>
      <x:c r="C240" s="76" t="n"/>
      <x:c r="D240" s="76" t="n"/>
      <x:c r="E240" s="76" t="n"/>
      <x:c r="F240" s="76" t="n"/>
      <x:c r="G240" s="76" t="n"/>
      <x:c r="H240" s="76" t="n"/>
      <x:c r="I240" s="76" t="n"/>
      <x:c r="J240" s="76" t="n"/>
      <x:c r="K240" s="76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</x:row>
    <x:row r="241">
      <x:c r="A241" s="78" t="inlineStr">
        <x:is>
          <x:t xml:space="preserve">B079</x:t>
        </x:is>
      </x:c>
      <x:c r="B241" s="76" t="n"/>
      <x:c r="C241" s="76" t="n"/>
      <x:c r="D241" s="76" t="n"/>
      <x:c r="E241" s="76" t="n"/>
      <x:c r="F241" s="76" t="n"/>
      <x:c r="G241" s="76" t="n"/>
      <x:c r="H241" s="76" t="n"/>
      <x:c r="I241" s="76" t="n"/>
      <x:c r="J241" s="76" t="n"/>
      <x:c r="K241" s="76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</x:row>
    <x:row r="242">
      <x:c r="A242" s="78" t="inlineStr">
        <x:is>
          <x:t xml:space="preserve">B080</x:t>
        </x:is>
      </x:c>
      <x:c r="B242" s="76" t="n"/>
      <x:c r="C242" s="76" t="n"/>
      <x:c r="D242" s="76" t="n"/>
      <x:c r="E242" s="76" t="n"/>
      <x:c r="F242" s="76" t="n"/>
      <x:c r="G242" s="76" t="n"/>
      <x:c r="H242" s="76" t="n"/>
      <x:c r="I242" s="76" t="n"/>
      <x:c r="J242" s="76" t="n"/>
      <x:c r="K242" s="76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</x:row>
    <x:row r="243">
      <x:c r="A243" s="78" t="inlineStr">
        <x:is>
          <x:t xml:space="preserve">B081</x:t>
        </x:is>
      </x:c>
      <x:c r="B243" s="76" t="n"/>
      <x:c r="C243" s="76" t="n"/>
      <x:c r="D243" s="76" t="n"/>
      <x:c r="E243" s="76" t="n"/>
      <x:c r="F243" s="76" t="n"/>
      <x:c r="G243" s="76" t="n"/>
      <x:c r="H243" s="76" t="n"/>
      <x:c r="I243" s="76" t="n"/>
      <x:c r="J243" s="76" t="n"/>
      <x:c r="K243" s="76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</x:row>
    <x:row r="244">
      <x:c r="A244" s="78" t="inlineStr">
        <x:is>
          <x:t xml:space="preserve">B082</x:t>
        </x:is>
      </x:c>
      <x:c r="B244" s="76" t="n"/>
      <x:c r="C244" s="76" t="n"/>
      <x:c r="D244" s="76" t="n"/>
      <x:c r="E244" s="76" t="n"/>
      <x:c r="F244" s="76" t="n"/>
      <x:c r="G244" s="76" t="n"/>
      <x:c r="H244" s="76" t="n"/>
      <x:c r="I244" s="76" t="n"/>
      <x:c r="J244" s="76" t="n"/>
      <x:c r="K244" s="76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</x:row>
    <x:row r="245">
      <x:c r="A245" s="78" t="inlineStr">
        <x:is>
          <x:t xml:space="preserve">B083</x:t>
        </x:is>
      </x:c>
      <x:c r="B245" s="76" t="n"/>
      <x:c r="C245" s="76" t="n"/>
      <x:c r="D245" s="76" t="n"/>
      <x:c r="E245" s="76" t="n"/>
      <x:c r="F245" s="76" t="n"/>
      <x:c r="G245" s="76" t="n"/>
      <x:c r="H245" s="76" t="n"/>
      <x:c r="I245" s="76" t="n"/>
      <x:c r="J245" s="76" t="n"/>
      <x:c r="K245" s="76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</x:row>
    <x:row r="246">
      <x:c r="A246" s="78" t="inlineStr">
        <x:is>
          <x:t xml:space="preserve">B084</x:t>
        </x:is>
      </x:c>
      <x:c r="B246" s="76" t="n"/>
      <x:c r="C246" s="76" t="n"/>
      <x:c r="D246" s="76" t="n"/>
      <x:c r="E246" s="76" t="n"/>
      <x:c r="F246" s="76" t="n"/>
      <x:c r="G246" s="76" t="n"/>
      <x:c r="H246" s="76" t="n"/>
      <x:c r="I246" s="76" t="n"/>
      <x:c r="J246" s="76" t="n"/>
      <x:c r="K246" s="76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</x:row>
    <x:row r="247">
      <x:c r="A247" s="78" t="inlineStr">
        <x:is>
          <x:t xml:space="preserve">B085</x:t>
        </x:is>
      </x:c>
      <x:c r="B247" s="76" t="n"/>
      <x:c r="C247" s="76" t="n"/>
      <x:c r="D247" s="76" t="n"/>
      <x:c r="E247" s="76" t="n"/>
      <x:c r="F247" s="76" t="n"/>
      <x:c r="G247" s="76" t="n"/>
      <x:c r="H247" s="76" t="n"/>
      <x:c r="I247" s="76" t="n"/>
      <x:c r="J247" s="76" t="n"/>
      <x:c r="K247" s="76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</x:row>
    <x:row r="248">
      <x:c r="A248" s="78" t="inlineStr">
        <x:is>
          <x:t xml:space="preserve">B086</x:t>
        </x:is>
      </x:c>
      <x:c r="B248" s="76" t="n"/>
      <x:c r="C248" s="76" t="n"/>
      <x:c r="D248" s="76" t="n"/>
      <x:c r="E248" s="76" t="n"/>
      <x:c r="F248" s="76" t="n"/>
      <x:c r="G248" s="76" t="n"/>
      <x:c r="H248" s="76" t="n"/>
      <x:c r="I248" s="76" t="n"/>
      <x:c r="J248" s="76" t="n"/>
      <x:c r="K248" s="76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</x:row>
    <x:row r="249">
      <x:c r="A249" s="78" t="inlineStr">
        <x:is>
          <x:t xml:space="preserve">B087</x:t>
        </x:is>
      </x:c>
      <x:c r="B249" s="76" t="n"/>
      <x:c r="C249" s="76" t="n"/>
      <x:c r="D249" s="76" t="n"/>
      <x:c r="E249" s="76" t="n"/>
      <x:c r="F249" s="76" t="n"/>
      <x:c r="G249" s="76" t="n"/>
      <x:c r="H249" s="76" t="n"/>
      <x:c r="I249" s="76" t="n"/>
      <x:c r="J249" s="76" t="n"/>
      <x:c r="K249" s="76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</x:row>
    <x:row r="250">
      <x:c r="A250" s="78" t="inlineStr">
        <x:is>
          <x:t xml:space="preserve">B088</x:t>
        </x:is>
      </x:c>
      <x:c r="B250" s="76" t="n"/>
      <x:c r="C250" s="76" t="n"/>
      <x:c r="D250" s="76" t="n"/>
      <x:c r="E250" s="76" t="n"/>
      <x:c r="F250" s="76" t="n"/>
      <x:c r="G250" s="76" t="n"/>
      <x:c r="H250" s="76" t="n"/>
      <x:c r="I250" s="76" t="n"/>
      <x:c r="J250" s="76" t="n"/>
      <x:c r="K250" s="76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</x:row>
    <x:row r="251">
      <x:c r="A251" s="78" t="inlineStr">
        <x:is>
          <x:t xml:space="preserve">B089</x:t>
        </x:is>
      </x:c>
      <x:c r="B251" s="76" t="n"/>
      <x:c r="C251" s="76" t="n"/>
      <x:c r="D251" s="76" t="n"/>
      <x:c r="E251" s="76" t="n"/>
      <x:c r="F251" s="76" t="n"/>
      <x:c r="G251" s="76" t="n"/>
      <x:c r="H251" s="76" t="n"/>
      <x:c r="I251" s="76" t="n"/>
      <x:c r="J251" s="76" t="n"/>
      <x:c r="K251" s="76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</x:row>
    <x:row r="252">
      <x:c r="A252" s="78" t="inlineStr">
        <x:is>
          <x:t xml:space="preserve">B090</x:t>
        </x:is>
      </x:c>
      <x:c r="B252" s="76" t="n"/>
      <x:c r="C252" s="76" t="n"/>
      <x:c r="D252" s="76" t="n"/>
      <x:c r="E252" s="76" t="n"/>
      <x:c r="F252" s="76" t="n"/>
      <x:c r="G252" s="76" t="n"/>
      <x:c r="H252" s="76" t="n"/>
      <x:c r="I252" s="76" t="n"/>
      <x:c r="J252" s="76" t="n"/>
      <x:c r="K252" s="76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</x:row>
    <x:row r="253">
      <x:c r="A253" s="78" t="inlineStr">
        <x:is>
          <x:t xml:space="preserve">B091</x:t>
        </x:is>
      </x:c>
      <x:c r="B253" s="76" t="n"/>
      <x:c r="C253" s="76" t="n"/>
      <x:c r="D253" s="76" t="n"/>
      <x:c r="E253" s="76" t="n"/>
      <x:c r="F253" s="76" t="n"/>
      <x:c r="G253" s="76" t="n"/>
      <x:c r="H253" s="76" t="n"/>
      <x:c r="I253" s="76" t="n"/>
      <x:c r="J253" s="76" t="n"/>
      <x:c r="K253" s="76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</x:row>
    <x:row r="254">
      <x:c r="A254" s="78" t="inlineStr">
        <x:is>
          <x:t xml:space="preserve">B092</x:t>
        </x:is>
      </x:c>
      <x:c r="B254" s="76" t="n"/>
      <x:c r="C254" s="76" t="n"/>
      <x:c r="D254" s="76" t="n"/>
      <x:c r="E254" s="76" t="n"/>
      <x:c r="F254" s="76" t="n"/>
      <x:c r="G254" s="76" t="n"/>
      <x:c r="H254" s="76" t="n"/>
      <x:c r="I254" s="76" t="n"/>
      <x:c r="J254" s="76" t="n"/>
      <x:c r="K254" s="76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</x:row>
    <x:row r="255">
      <x:c r="A255" s="78" t="inlineStr">
        <x:is>
          <x:t xml:space="preserve">B093</x:t>
        </x:is>
      </x:c>
      <x:c r="B255" s="76" t="n"/>
      <x:c r="C255" s="76" t="n"/>
      <x:c r="D255" s="76" t="n"/>
      <x:c r="E255" s="76" t="n"/>
      <x:c r="F255" s="76" t="n"/>
      <x:c r="G255" s="76" t="n"/>
      <x:c r="H255" s="76" t="n"/>
      <x:c r="I255" s="76" t="n"/>
      <x:c r="J255" s="76" t="n"/>
      <x:c r="K255" s="76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</x:row>
    <x:row r="256">
      <x:c r="A256" s="78" t="inlineStr">
        <x:is>
          <x:t xml:space="preserve">B094</x:t>
        </x:is>
      </x:c>
      <x:c r="B256" s="76" t="n"/>
      <x:c r="C256" s="76" t="n"/>
      <x:c r="D256" s="76" t="n"/>
      <x:c r="E256" s="76" t="n"/>
      <x:c r="F256" s="76" t="n"/>
      <x:c r="G256" s="76" t="n"/>
      <x:c r="H256" s="76" t="n"/>
      <x:c r="I256" s="76" t="n"/>
      <x:c r="J256" s="76" t="n"/>
      <x:c r="K256" s="76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</x:row>
    <x:row r="257">
      <x:c r="A257" s="78" t="inlineStr">
        <x:is>
          <x:t xml:space="preserve">B095</x:t>
        </x:is>
      </x:c>
      <x:c r="B257" s="76" t="n"/>
      <x:c r="C257" s="76" t="n"/>
      <x:c r="D257" s="76" t="n"/>
      <x:c r="E257" s="76" t="n"/>
      <x:c r="F257" s="76" t="n"/>
      <x:c r="G257" s="76" t="n"/>
      <x:c r="H257" s="76" t="n"/>
      <x:c r="I257" s="76" t="n"/>
      <x:c r="J257" s="76" t="n"/>
      <x:c r="K257" s="76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</x:row>
    <x:row r="258">
      <x:c r="A258" s="1" t="n"/>
      <x:c r="B258" s="1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</x:row>
    <x:row r="259">
      <x:c r="A259" s="1" t="n"/>
      <x:c r="B259" s="1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</x:row>
    <x:row r="260">
      <x:c r="A260" s="1" t="n"/>
      <x:c r="B260" s="1" t="n"/>
      <x:c r="C260" s="1" t="n"/>
      <x:c r="D260" s="1" t="n"/>
      <x:c r="E260" s="1" t="n"/>
      <x:c r="F260" s="1" t="n"/>
      <x:c r="G260" s="1" t="n"/>
      <x:c r="H260" s="1" t="n"/>
      <x:c r="I260" s="1" t="n"/>
      <x:c r="J260" s="1" t="n"/>
      <x:c r="K260" s="1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</x:row>
    <x:row r="261" s="97" customFormat="1" ht="24" customHeight="1">
      <x:c r="A261" s="119" t="inlineStr">
        <x:is>
          <x:t xml:space="preserve">📖 — READ / TEST TABLE</x:t>
        </x:is>
      </x:c>
      <x:c r="B261" s="160" t="n"/>
      <x:c r="C261" s="160" t="n"/>
      <x:c r="D261" s="160" t="n"/>
      <x:c r="E261" s="160" t="n"/>
      <x:c r="F261" s="160" t="n"/>
      <x:c r="G261" s="160" t="n"/>
      <x:c r="H261" s="160" t="n"/>
      <x:c r="I261" s="160" t="n"/>
      <x:c r="J261" s="160" t="n"/>
      <x:c r="K261" s="160" t="n"/>
      <x:c r="L261" s="160" t="n"/>
      <x:c r="M261" s="160" t="n"/>
      <x:c r="N261" s="160" t="n"/>
      <x:c r="O261" s="160" t="n"/>
      <x:c r="P261" s="160" t="n"/>
      <x:c r="Q261" s="160" t="n"/>
      <x:c r="R261" s="160" t="n"/>
      <x:c r="S261" s="160" t="n"/>
      <x:c r="T261" s="160" t="n"/>
    </x:row>
    <x:row r="262" s="97" customFormat="1" ht="30" customHeight="1">
      <x:c r="A262" s="79" t="inlineStr">
        <x:is>
          <x:t xml:space="preserve">1 Placement ID</x:t>
        </x:is>
      </x:c>
      <x:c r="B262" s="79" t="inlineStr">
        <x:is>
          <x:t xml:space="preserve">2 Binary State</x:t>
        </x:is>
      </x:c>
      <x:c r="C262" s="79" t="inlineStr">
        <x:is>
          <x:t xml:space="preserve">3 Decoded Value</x:t>
        </x:is>
      </x:c>
      <x:c r="D262" s="79" t="inlineStr">
        <x:is>
          <x:t xml:space="preserve">4 Raw Validity</x:t>
        </x:is>
      </x:c>
      <x:c r="E262" s="79" t="inlineStr">
        <x:is>
          <x:t xml:space="preserve">5 Trust Class</x:t>
        </x:is>
      </x:c>
      <x:c r="F262" s="79" t="inlineStr">
        <x:is>
          <x:t xml:space="preserve">6 Resolved Trust</x:t>
        </x:is>
      </x:c>
      <x:c r="G262" s="79" t="inlineStr">
        <x:is>
          <x:t xml:space="preserve">7 Governing Condition / Inputs</x:t>
        </x:is>
      </x:c>
      <x:c r="H262" s="79" t="inlineStr">
        <x:is>
          <x:t xml:space="preserve">8 Applicability</x:t>
        </x:is>
      </x:c>
      <x:c r="I262" s="79" t="inlineStr">
        <x:is>
          <x:t xml:space="preserve">9 Semantic Validity</x:t>
        </x:is>
      </x:c>
      <x:c r="J262" s="79" t="inlineStr">
        <x:is>
          <x:t xml:space="preserve">10 Semantic Value</x:t>
        </x:is>
      </x:c>
      <x:c r="K262" s="79" t="inlineStr">
        <x:is>
          <x:t xml:space="preserve">11 Reader Code</x:t>
        </x:is>
      </x:c>
      <x:c r="L262" s="79" t="inlineStr">
        <x:is>
          <x:t xml:space="preserve">12 Reader Output</x:t>
        </x:is>
      </x:c>
      <x:c r="M262" s="79" t="inlineStr">
        <x:is>
          <x:t xml:space="preserve">13 Notes</x:t>
        </x:is>
      </x:c>
      <x:c r="N262" s="1" t="n"/>
      <x:c r="O262" s="1" t="n"/>
      <x:c r="P262" s="1" t="n"/>
      <x:c r="Q262" s="1" t="n"/>
      <x:c r="R262" s="1" t="n"/>
      <x:c r="S262" s="1" t="n"/>
      <x:c r="T262" s="1" t="n"/>
    </x:row>
    <x:row r="263">
      <x:c r="A263" s="80" t="n">
        <x:f>A61</x:f>
        <x:v>0</x:v>
      </x:c>
      <x:c r="B263" s="76" t="n"/>
      <x:c r="C263" s="76" t="n"/>
      <x:c r="D263" s="76" t="n"/>
      <x:c r="E263" s="80" t="n">
        <x:f>F61</x:f>
        <x:v>0</x:v>
      </x:c>
      <x:c r="F263" s="77" t="n"/>
      <x:c r="G263" s="76" t="n">
        <x:f>M61</x:f>
        <x:v>0</x:v>
      </x:c>
      <x:c r="H263" s="76" t="n"/>
      <x:c r="I263" s="76" t="n"/>
      <x:c r="J263" s="76" t="n"/>
      <x:c r="K263" s="76" t="n"/>
      <x:c r="L263" s="76" t="n"/>
      <x:c r="M263" s="76" t="n"/>
      <x:c r="N263" s="1" t="n"/>
      <x:c r="O263" s="1" t="n"/>
      <x:c r="P263" s="1" t="n"/>
      <x:c r="Q263" s="1" t="n"/>
      <x:c r="R263" s="1" t="n"/>
      <x:c r="S263" s="1" t="n"/>
      <x:c r="T263" s="1" t="n"/>
    </x:row>
    <x:row r="264">
      <x:c r="A264" s="80" t="n">
        <x:f>A62</x:f>
        <x:v>0</x:v>
      </x:c>
      <x:c r="B264" s="76" t="n"/>
      <x:c r="C264" s="76" t="n"/>
      <x:c r="D264" s="76" t="n"/>
      <x:c r="E264" s="80" t="n">
        <x:f>F62</x:f>
        <x:v>0</x:v>
      </x:c>
      <x:c r="F264" s="77" t="n"/>
      <x:c r="G264" s="76" t="n">
        <x:f>M62</x:f>
        <x:v>0</x:v>
      </x:c>
      <x:c r="H264" s="76" t="n"/>
      <x:c r="I264" s="76" t="n"/>
      <x:c r="J264" s="76" t="n"/>
      <x:c r="K264" s="76" t="n"/>
      <x:c r="L264" s="76" t="n"/>
      <x:c r="M264" s="76" t="n"/>
      <x:c r="N264" s="1" t="n"/>
      <x:c r="O264" s="1" t="n"/>
      <x:c r="P264" s="1" t="n"/>
      <x:c r="Q264" s="1" t="n"/>
      <x:c r="R264" s="1" t="n"/>
      <x:c r="S264" s="1" t="n"/>
      <x:c r="T264" s="1" t="n"/>
    </x:row>
    <x:row r="265">
      <x:c r="A265" s="80" t="n">
        <x:f>A63</x:f>
        <x:v>0</x:v>
      </x:c>
      <x:c r="B265" s="76" t="n"/>
      <x:c r="C265" s="76" t="n"/>
      <x:c r="D265" s="76" t="n"/>
      <x:c r="E265" s="80" t="n">
        <x:f>F63</x:f>
        <x:v>0</x:v>
      </x:c>
      <x:c r="F265" s="77" t="n"/>
      <x:c r="G265" s="76" t="n">
        <x:f>M63</x:f>
        <x:v>0</x:v>
      </x:c>
      <x:c r="H265" s="76" t="n"/>
      <x:c r="I265" s="76" t="n"/>
      <x:c r="J265" s="76" t="n"/>
      <x:c r="K265" s="76" t="n"/>
      <x:c r="L265" s="76" t="n"/>
      <x:c r="M265" s="76" t="n"/>
      <x:c r="N265" s="1" t="n"/>
      <x:c r="O265" s="1" t="n"/>
      <x:c r="P265" s="1" t="n"/>
      <x:c r="Q265" s="1" t="n"/>
      <x:c r="R265" s="1" t="n"/>
      <x:c r="S265" s="1" t="n"/>
      <x:c r="T265" s="1" t="n"/>
    </x:row>
    <x:row r="266">
      <x:c r="A266" s="80" t="n">
        <x:f>A64</x:f>
        <x:v>0</x:v>
      </x:c>
      <x:c r="B266" s="76" t="n"/>
      <x:c r="C266" s="76" t="n"/>
      <x:c r="D266" s="76" t="n"/>
      <x:c r="E266" s="80" t="n">
        <x:f>F64</x:f>
        <x:v>0</x:v>
      </x:c>
      <x:c r="F266" s="77" t="n"/>
      <x:c r="G266" s="76" t="n">
        <x:f>M64</x:f>
        <x:v>0</x:v>
      </x:c>
      <x:c r="H266" s="76" t="n"/>
      <x:c r="I266" s="76" t="n"/>
      <x:c r="J266" s="76" t="n"/>
      <x:c r="K266" s="76" t="n"/>
      <x:c r="L266" s="76" t="n"/>
      <x:c r="M266" s="76" t="n"/>
      <x:c r="N266" s="1" t="n"/>
      <x:c r="O266" s="1" t="n"/>
      <x:c r="P266" s="1" t="n"/>
      <x:c r="Q266" s="1" t="n"/>
      <x:c r="R266" s="1" t="n"/>
      <x:c r="S266" s="1" t="n"/>
      <x:c r="T266" s="1" t="n"/>
    </x:row>
    <x:row r="267">
      <x:c r="A267" s="80" t="n">
        <x:f>A65</x:f>
        <x:v>0</x:v>
      </x:c>
      <x:c r="B267" s="76" t="n"/>
      <x:c r="C267" s="76" t="n"/>
      <x:c r="D267" s="76" t="n"/>
      <x:c r="E267" s="80" t="n">
        <x:f>F65</x:f>
        <x:v>0</x:v>
      </x:c>
      <x:c r="F267" s="77" t="n"/>
      <x:c r="G267" s="76" t="n">
        <x:f>M65</x:f>
        <x:v>0</x:v>
      </x:c>
      <x:c r="H267" s="76" t="n"/>
      <x:c r="I267" s="76" t="n"/>
      <x:c r="J267" s="76" t="n"/>
      <x:c r="K267" s="76" t="n"/>
      <x:c r="L267" s="76" t="n"/>
      <x:c r="M267" s="76" t="n"/>
      <x:c r="N267" s="1" t="n"/>
      <x:c r="O267" s="1" t="n"/>
      <x:c r="P267" s="1" t="n"/>
      <x:c r="Q267" s="1" t="n"/>
      <x:c r="R267" s="1" t="n"/>
      <x:c r="S267" s="1" t="n"/>
      <x:c r="T267" s="1" t="n"/>
    </x:row>
    <x:row r="268">
      <x:c r="A268" s="80" t="n">
        <x:f>A66</x:f>
        <x:v>0</x:v>
      </x:c>
      <x:c r="B268" s="76" t="n"/>
      <x:c r="C268" s="76" t="n"/>
      <x:c r="D268" s="76" t="n"/>
      <x:c r="E268" s="80" t="n">
        <x:f>F66</x:f>
        <x:v>0</x:v>
      </x:c>
      <x:c r="F268" s="77" t="n"/>
      <x:c r="G268" s="76" t="n">
        <x:f>M66</x:f>
        <x:v>0</x:v>
      </x:c>
      <x:c r="H268" s="76" t="n"/>
      <x:c r="I268" s="76" t="n"/>
      <x:c r="J268" s="76" t="n"/>
      <x:c r="K268" s="76" t="n"/>
      <x:c r="L268" s="76" t="n"/>
      <x:c r="M268" s="76" t="n"/>
      <x:c r="N268" s="1" t="n"/>
      <x:c r="O268" s="1" t="n"/>
      <x:c r="P268" s="1" t="n"/>
      <x:c r="Q268" s="1" t="n"/>
      <x:c r="R268" s="1" t="n"/>
      <x:c r="S268" s="1" t="n"/>
      <x:c r="T268" s="1" t="n"/>
    </x:row>
    <x:row r="269">
      <x:c r="A269" s="80" t="n">
        <x:f>A67</x:f>
        <x:v>0</x:v>
      </x:c>
      <x:c r="B269" s="76" t="n"/>
      <x:c r="C269" s="76" t="n"/>
      <x:c r="D269" s="76" t="n"/>
      <x:c r="E269" s="80" t="n">
        <x:f>F67</x:f>
        <x:v>0</x:v>
      </x:c>
      <x:c r="F269" s="77" t="n"/>
      <x:c r="G269" s="76" t="n">
        <x:f>M67</x:f>
        <x:v>0</x:v>
      </x:c>
      <x:c r="H269" s="76" t="n"/>
      <x:c r="I269" s="76" t="n"/>
      <x:c r="J269" s="76" t="n"/>
      <x:c r="K269" s="76" t="n"/>
      <x:c r="L269" s="76" t="n"/>
      <x:c r="M269" s="76" t="n"/>
      <x:c r="N269" s="1" t="n"/>
      <x:c r="O269" s="1" t="n"/>
      <x:c r="P269" s="1" t="n"/>
      <x:c r="Q269" s="1" t="n"/>
      <x:c r="R269" s="1" t="n"/>
      <x:c r="S269" s="1" t="n"/>
      <x:c r="T269" s="1" t="n"/>
    </x:row>
    <x:row r="270">
      <x:c r="A270" s="80" t="n">
        <x:f>A68</x:f>
        <x:v>0</x:v>
      </x:c>
      <x:c r="B270" s="76" t="n"/>
      <x:c r="C270" s="76" t="n"/>
      <x:c r="D270" s="76" t="n"/>
      <x:c r="E270" s="80" t="n">
        <x:f>F68</x:f>
        <x:v>0</x:v>
      </x:c>
      <x:c r="F270" s="77" t="n"/>
      <x:c r="G270" s="76" t="n">
        <x:f>M68</x:f>
        <x:v>0</x:v>
      </x:c>
      <x:c r="H270" s="76" t="n"/>
      <x:c r="I270" s="76" t="n"/>
      <x:c r="J270" s="76" t="n"/>
      <x:c r="K270" s="76" t="n"/>
      <x:c r="L270" s="76" t="n"/>
      <x:c r="M270" s="76" t="n"/>
      <x:c r="N270" s="1" t="n"/>
      <x:c r="O270" s="1" t="n"/>
      <x:c r="P270" s="1" t="n"/>
      <x:c r="Q270" s="1" t="n"/>
      <x:c r="R270" s="1" t="n"/>
      <x:c r="S270" s="1" t="n"/>
      <x:c r="T270" s="1" t="n"/>
    </x:row>
    <x:row r="271">
      <x:c r="A271" s="80" t="n">
        <x:f>A69</x:f>
        <x:v>0</x:v>
      </x:c>
      <x:c r="B271" s="76" t="n"/>
      <x:c r="C271" s="76" t="n"/>
      <x:c r="D271" s="76" t="n"/>
      <x:c r="E271" s="80" t="n">
        <x:f>F69</x:f>
        <x:v>0</x:v>
      </x:c>
      <x:c r="F271" s="77" t="n"/>
      <x:c r="G271" s="76" t="n">
        <x:f>M69</x:f>
        <x:v>0</x:v>
      </x:c>
      <x:c r="H271" s="76" t="n"/>
      <x:c r="I271" s="76" t="n"/>
      <x:c r="J271" s="76" t="n"/>
      <x:c r="K271" s="76" t="n"/>
      <x:c r="L271" s="76" t="n"/>
      <x:c r="M271" s="76" t="n"/>
      <x:c r="N271" s="1" t="n"/>
      <x:c r="O271" s="1" t="n"/>
      <x:c r="P271" s="1" t="n"/>
      <x:c r="Q271" s="1" t="n"/>
      <x:c r="R271" s="1" t="n"/>
      <x:c r="S271" s="1" t="n"/>
      <x:c r="T271" s="1" t="n"/>
    </x:row>
    <x:row r="272">
      <x:c r="A272" s="80" t="n">
        <x:f>A70</x:f>
        <x:v>0</x:v>
      </x:c>
      <x:c r="B272" s="76" t="n"/>
      <x:c r="C272" s="76" t="n"/>
      <x:c r="D272" s="76" t="n"/>
      <x:c r="E272" s="80" t="n">
        <x:f>F70</x:f>
        <x:v>0</x:v>
      </x:c>
      <x:c r="F272" s="77" t="n"/>
      <x:c r="G272" s="76" t="n">
        <x:f>M70</x:f>
        <x:v>0</x:v>
      </x:c>
      <x:c r="H272" s="76" t="n"/>
      <x:c r="I272" s="76" t="n"/>
      <x:c r="J272" s="76" t="n"/>
      <x:c r="K272" s="76" t="n"/>
      <x:c r="L272" s="76" t="n"/>
      <x:c r="M272" s="76" t="n"/>
      <x:c r="N272" s="1" t="n"/>
      <x:c r="O272" s="1" t="n"/>
      <x:c r="P272" s="1" t="n"/>
      <x:c r="Q272" s="1" t="n"/>
      <x:c r="R272" s="1" t="n"/>
      <x:c r="S272" s="1" t="n"/>
      <x:c r="T272" s="1" t="n"/>
    </x:row>
    <x:row r="273">
      <x:c r="A273" s="80" t="n">
        <x:f>A71</x:f>
        <x:v>0</x:v>
      </x:c>
      <x:c r="B273" s="76" t="n"/>
      <x:c r="C273" s="76" t="n"/>
      <x:c r="D273" s="76" t="n"/>
      <x:c r="E273" s="80" t="n">
        <x:f>F71</x:f>
        <x:v>0</x:v>
      </x:c>
      <x:c r="F273" s="77" t="n"/>
      <x:c r="G273" s="76" t="n">
        <x:f>M71</x:f>
        <x:v>0</x:v>
      </x:c>
      <x:c r="H273" s="76" t="n"/>
      <x:c r="I273" s="76" t="n"/>
      <x:c r="J273" s="76" t="n"/>
      <x:c r="K273" s="76" t="n"/>
      <x:c r="L273" s="76" t="n"/>
      <x:c r="M273" s="76" t="n"/>
      <x:c r="N273" s="1" t="n"/>
      <x:c r="O273" s="1" t="n"/>
      <x:c r="P273" s="1" t="n"/>
      <x:c r="Q273" s="1" t="n"/>
      <x:c r="R273" s="1" t="n"/>
      <x:c r="S273" s="1" t="n"/>
      <x:c r="T273" s="1" t="n"/>
    </x:row>
    <x:row r="274">
      <x:c r="A274" s="80" t="n">
        <x:f>A72</x:f>
        <x:v>0</x:v>
      </x:c>
      <x:c r="B274" s="76" t="n"/>
      <x:c r="C274" s="76" t="n"/>
      <x:c r="D274" s="76" t="n"/>
      <x:c r="E274" s="80" t="n">
        <x:f>F72</x:f>
        <x:v>0</x:v>
      </x:c>
      <x:c r="F274" s="77" t="n"/>
      <x:c r="G274" s="76" t="n">
        <x:f>M72</x:f>
        <x:v>0</x:v>
      </x:c>
      <x:c r="H274" s="76" t="n"/>
      <x:c r="I274" s="76" t="n"/>
      <x:c r="J274" s="76" t="n"/>
      <x:c r="K274" s="76" t="n"/>
      <x:c r="L274" s="76" t="n"/>
      <x:c r="M274" s="76" t="n"/>
      <x:c r="N274" s="1" t="n"/>
      <x:c r="O274" s="1" t="n"/>
      <x:c r="P274" s="1" t="n"/>
      <x:c r="Q274" s="1" t="n"/>
      <x:c r="R274" s="1" t="n"/>
      <x:c r="S274" s="1" t="n"/>
      <x:c r="T274" s="1" t="n"/>
    </x:row>
    <x:row r="275">
      <x:c r="A275" s="80" t="n">
        <x:f>A73</x:f>
        <x:v>0</x:v>
      </x:c>
      <x:c r="B275" s="76" t="n"/>
      <x:c r="C275" s="76" t="n"/>
      <x:c r="D275" s="76" t="n"/>
      <x:c r="E275" s="80" t="n">
        <x:f>F73</x:f>
        <x:v>0</x:v>
      </x:c>
      <x:c r="F275" s="77" t="n"/>
      <x:c r="G275" s="76" t="n">
        <x:f>M73</x:f>
        <x:v>0</x:v>
      </x:c>
      <x:c r="H275" s="76" t="n"/>
      <x:c r="I275" s="76" t="n"/>
      <x:c r="J275" s="76" t="n"/>
      <x:c r="K275" s="76" t="n"/>
      <x:c r="L275" s="76" t="n"/>
      <x:c r="M275" s="76" t="n"/>
      <x:c r="N275" s="1" t="n"/>
      <x:c r="O275" s="1" t="n"/>
      <x:c r="P275" s="1" t="n"/>
      <x:c r="Q275" s="1" t="n"/>
      <x:c r="R275" s="1" t="n"/>
      <x:c r="S275" s="1" t="n"/>
      <x:c r="T275" s="1" t="n"/>
    </x:row>
    <x:row r="276">
      <x:c r="A276" s="80" t="n">
        <x:f>A74</x:f>
        <x:v>0</x:v>
      </x:c>
      <x:c r="B276" s="76" t="n"/>
      <x:c r="C276" s="76" t="n"/>
      <x:c r="D276" s="76" t="n"/>
      <x:c r="E276" s="80" t="n">
        <x:f>F74</x:f>
        <x:v>0</x:v>
      </x:c>
      <x:c r="F276" s="77" t="n"/>
      <x:c r="G276" s="76" t="n">
        <x:f>M74</x:f>
        <x:v>0</x:v>
      </x:c>
      <x:c r="H276" s="76" t="n"/>
      <x:c r="I276" s="76" t="n"/>
      <x:c r="J276" s="76" t="n"/>
      <x:c r="K276" s="76" t="n"/>
      <x:c r="L276" s="76" t="n"/>
      <x:c r="M276" s="76" t="n"/>
      <x:c r="N276" s="1" t="n"/>
      <x:c r="O276" s="1" t="n"/>
      <x:c r="P276" s="1" t="n"/>
      <x:c r="Q276" s="1" t="n"/>
      <x:c r="R276" s="1" t="n"/>
      <x:c r="S276" s="1" t="n"/>
      <x:c r="T276" s="1" t="n"/>
    </x:row>
    <x:row r="277">
      <x:c r="A277" s="80" t="n">
        <x:f>A75</x:f>
        <x:v>0</x:v>
      </x:c>
      <x:c r="B277" s="76" t="n"/>
      <x:c r="C277" s="76" t="n"/>
      <x:c r="D277" s="76" t="n"/>
      <x:c r="E277" s="80" t="n">
        <x:f>F75</x:f>
        <x:v>0</x:v>
      </x:c>
      <x:c r="F277" s="77" t="n"/>
      <x:c r="G277" s="76" t="n">
        <x:f>M75</x:f>
        <x:v>0</x:v>
      </x:c>
      <x:c r="H277" s="76" t="n"/>
      <x:c r="I277" s="76" t="n"/>
      <x:c r="J277" s="76" t="n"/>
      <x:c r="K277" s="76" t="n"/>
      <x:c r="L277" s="76" t="n"/>
      <x:c r="M277" s="76" t="n"/>
      <x:c r="N277" s="1" t="n"/>
      <x:c r="O277" s="1" t="n"/>
      <x:c r="P277" s="1" t="n"/>
      <x:c r="Q277" s="1" t="n"/>
      <x:c r="R277" s="1" t="n"/>
      <x:c r="S277" s="1" t="n"/>
      <x:c r="T277" s="1" t="n"/>
    </x:row>
    <x:row r="278">
      <x:c r="A278" s="80" t="n">
        <x:f>A76</x:f>
        <x:v>0</x:v>
      </x:c>
      <x:c r="B278" s="76" t="n"/>
      <x:c r="C278" s="76" t="n"/>
      <x:c r="D278" s="76" t="n"/>
      <x:c r="E278" s="80" t="n">
        <x:f>F76</x:f>
        <x:v>0</x:v>
      </x:c>
      <x:c r="F278" s="77" t="n"/>
      <x:c r="G278" s="76" t="n">
        <x:f>M76</x:f>
        <x:v>0</x:v>
      </x:c>
      <x:c r="H278" s="76" t="n"/>
      <x:c r="I278" s="76" t="n"/>
      <x:c r="J278" s="76" t="n"/>
      <x:c r="K278" s="76" t="n"/>
      <x:c r="L278" s="76" t="n"/>
      <x:c r="M278" s="76" t="n"/>
      <x:c r="N278" s="1" t="n"/>
      <x:c r="O278" s="1" t="n"/>
      <x:c r="P278" s="1" t="n"/>
      <x:c r="Q278" s="1" t="n"/>
      <x:c r="R278" s="1" t="n"/>
      <x:c r="S278" s="1" t="n"/>
      <x:c r="T278" s="1" t="n"/>
    </x:row>
    <x:row r="279">
      <x:c r="A279" s="80" t="n">
        <x:f>A77</x:f>
        <x:v>0</x:v>
      </x:c>
      <x:c r="B279" s="76" t="n"/>
      <x:c r="C279" s="76" t="n"/>
      <x:c r="D279" s="76" t="n"/>
      <x:c r="E279" s="80" t="n">
        <x:f>F77</x:f>
        <x:v>0</x:v>
      </x:c>
      <x:c r="F279" s="77" t="n"/>
      <x:c r="G279" s="76" t="n">
        <x:f>M77</x:f>
        <x:v>0</x:v>
      </x:c>
      <x:c r="H279" s="76" t="n"/>
      <x:c r="I279" s="76" t="n"/>
      <x:c r="J279" s="76" t="n"/>
      <x:c r="K279" s="76" t="n"/>
      <x:c r="L279" s="76" t="n"/>
      <x:c r="M279" s="76" t="n"/>
      <x:c r="N279" s="1" t="n"/>
      <x:c r="O279" s="1" t="n"/>
      <x:c r="P279" s="1" t="n"/>
      <x:c r="Q279" s="1" t="n"/>
      <x:c r="R279" s="1" t="n"/>
      <x:c r="S279" s="1" t="n"/>
      <x:c r="T279" s="1" t="n"/>
    </x:row>
    <x:row r="280">
      <x:c r="A280" s="80" t="n">
        <x:f>A78</x:f>
        <x:v>0</x:v>
      </x:c>
      <x:c r="B280" s="76" t="n"/>
      <x:c r="C280" s="76" t="n"/>
      <x:c r="D280" s="76" t="n"/>
      <x:c r="E280" s="80" t="n">
        <x:f>F78</x:f>
        <x:v>0</x:v>
      </x:c>
      <x:c r="F280" s="77" t="n"/>
      <x:c r="G280" s="76" t="n">
        <x:f>M78</x:f>
        <x:v>0</x:v>
      </x:c>
      <x:c r="H280" s="76" t="n"/>
      <x:c r="I280" s="76" t="n"/>
      <x:c r="J280" s="76" t="n"/>
      <x:c r="K280" s="76" t="n"/>
      <x:c r="L280" s="76" t="n"/>
      <x:c r="M280" s="76" t="n"/>
      <x:c r="N280" s="1" t="n"/>
      <x:c r="O280" s="1" t="n"/>
      <x:c r="P280" s="1" t="n"/>
      <x:c r="Q280" s="1" t="n"/>
      <x:c r="R280" s="1" t="n"/>
      <x:c r="S280" s="1" t="n"/>
      <x:c r="T280" s="1" t="n"/>
    </x:row>
    <x:row r="281">
      <x:c r="A281" s="80" t="n">
        <x:f>A79</x:f>
        <x:v>0</x:v>
      </x:c>
      <x:c r="B281" s="76" t="n"/>
      <x:c r="C281" s="76" t="n"/>
      <x:c r="D281" s="76" t="n"/>
      <x:c r="E281" s="80" t="n">
        <x:f>F79</x:f>
        <x:v>0</x:v>
      </x:c>
      <x:c r="F281" s="77" t="n"/>
      <x:c r="G281" s="76" t="n">
        <x:f>M79</x:f>
        <x:v>0</x:v>
      </x:c>
      <x:c r="H281" s="76" t="n"/>
      <x:c r="I281" s="76" t="n"/>
      <x:c r="J281" s="76" t="n"/>
      <x:c r="K281" s="76" t="n"/>
      <x:c r="L281" s="76" t="n"/>
      <x:c r="M281" s="76" t="n"/>
      <x:c r="N281" s="1" t="n"/>
      <x:c r="O281" s="1" t="n"/>
      <x:c r="P281" s="1" t="n"/>
      <x:c r="Q281" s="1" t="n"/>
      <x:c r="R281" s="1" t="n"/>
      <x:c r="S281" s="1" t="n"/>
      <x:c r="T281" s="1" t="n"/>
    </x:row>
    <x:row r="282">
      <x:c r="A282" s="80" t="n">
        <x:f>A80</x:f>
        <x:v>0</x:v>
      </x:c>
      <x:c r="B282" s="76" t="n"/>
      <x:c r="C282" s="76" t="n"/>
      <x:c r="D282" s="76" t="n"/>
      <x:c r="E282" s="80" t="n">
        <x:f>F80</x:f>
        <x:v>0</x:v>
      </x:c>
      <x:c r="F282" s="77" t="n"/>
      <x:c r="G282" s="76" t="n">
        <x:f>M80</x:f>
        <x:v>0</x:v>
      </x:c>
      <x:c r="H282" s="76" t="n"/>
      <x:c r="I282" s="76" t="n"/>
      <x:c r="J282" s="76" t="n"/>
      <x:c r="K282" s="76" t="n"/>
      <x:c r="L282" s="76" t="n"/>
      <x:c r="M282" s="76" t="n"/>
      <x:c r="N282" s="1" t="n"/>
      <x:c r="O282" s="1" t="n"/>
      <x:c r="P282" s="1" t="n"/>
      <x:c r="Q282" s="1" t="n"/>
      <x:c r="R282" s="1" t="n"/>
      <x:c r="S282" s="1" t="n"/>
      <x:c r="T282" s="1" t="n"/>
    </x:row>
    <x:row r="283">
      <x:c r="A283" s="80" t="n">
        <x:f>A81</x:f>
        <x:v>0</x:v>
      </x:c>
      <x:c r="B283" s="76" t="n"/>
      <x:c r="C283" s="76" t="n"/>
      <x:c r="D283" s="76" t="n"/>
      <x:c r="E283" s="80" t="n">
        <x:f>F81</x:f>
        <x:v>0</x:v>
      </x:c>
      <x:c r="F283" s="77" t="n"/>
      <x:c r="G283" s="76" t="n">
        <x:f>M81</x:f>
        <x:v>0</x:v>
      </x:c>
      <x:c r="H283" s="76" t="n"/>
      <x:c r="I283" s="76" t="n"/>
      <x:c r="J283" s="76" t="n"/>
      <x:c r="K283" s="76" t="n"/>
      <x:c r="L283" s="76" t="n"/>
      <x:c r="M283" s="76" t="n"/>
      <x:c r="N283" s="1" t="n"/>
      <x:c r="O283" s="1" t="n"/>
      <x:c r="P283" s="1" t="n"/>
      <x:c r="Q283" s="1" t="n"/>
      <x:c r="R283" s="1" t="n"/>
      <x:c r="S283" s="1" t="n"/>
      <x:c r="T283" s="1" t="n"/>
    </x:row>
    <x:row r="284">
      <x:c r="A284" s="80" t="n">
        <x:f>A82</x:f>
        <x:v>0</x:v>
      </x:c>
      <x:c r="B284" s="76" t="n"/>
      <x:c r="C284" s="76" t="n"/>
      <x:c r="D284" s="76" t="n"/>
      <x:c r="E284" s="80" t="n">
        <x:f>F82</x:f>
        <x:v>0</x:v>
      </x:c>
      <x:c r="F284" s="77" t="n"/>
      <x:c r="G284" s="76" t="n">
        <x:f>M82</x:f>
        <x:v>0</x:v>
      </x:c>
      <x:c r="H284" s="76" t="n"/>
      <x:c r="I284" s="76" t="n"/>
      <x:c r="J284" s="76" t="n"/>
      <x:c r="K284" s="76" t="n"/>
      <x:c r="L284" s="76" t="n"/>
      <x:c r="M284" s="76" t="n"/>
      <x:c r="N284" s="1" t="n"/>
      <x:c r="O284" s="1" t="n"/>
      <x:c r="P284" s="1" t="n"/>
      <x:c r="Q284" s="1" t="n"/>
      <x:c r="R284" s="1" t="n"/>
      <x:c r="S284" s="1" t="n"/>
      <x:c r="T284" s="1" t="n"/>
    </x:row>
    <x:row r="285">
      <x:c r="A285" s="80" t="n">
        <x:f>A83</x:f>
        <x:v>0</x:v>
      </x:c>
      <x:c r="B285" s="76" t="n"/>
      <x:c r="C285" s="76" t="n"/>
      <x:c r="D285" s="76" t="n"/>
      <x:c r="E285" s="80" t="n">
        <x:f>F83</x:f>
        <x:v>0</x:v>
      </x:c>
      <x:c r="F285" s="77" t="n"/>
      <x:c r="G285" s="76" t="n">
        <x:f>M83</x:f>
        <x:v>0</x:v>
      </x:c>
      <x:c r="H285" s="76" t="n"/>
      <x:c r="I285" s="76" t="n"/>
      <x:c r="J285" s="76" t="n"/>
      <x:c r="K285" s="76" t="n"/>
      <x:c r="L285" s="76" t="n"/>
      <x:c r="M285" s="76" t="n"/>
      <x:c r="N285" s="1" t="n"/>
      <x:c r="O285" s="1" t="n"/>
      <x:c r="P285" s="1" t="n"/>
      <x:c r="Q285" s="1" t="n"/>
      <x:c r="R285" s="1" t="n"/>
      <x:c r="S285" s="1" t="n"/>
      <x:c r="T285" s="1" t="n"/>
    </x:row>
    <x:row r="286">
      <x:c r="A286" s="80" t="n">
        <x:f>A84</x:f>
        <x:v>0</x:v>
      </x:c>
      <x:c r="B286" s="76" t="n"/>
      <x:c r="C286" s="76" t="n"/>
      <x:c r="D286" s="76" t="n"/>
      <x:c r="E286" s="80" t="n">
        <x:f>F84</x:f>
        <x:v>0</x:v>
      </x:c>
      <x:c r="F286" s="77" t="n"/>
      <x:c r="G286" s="76" t="n">
        <x:f>M84</x:f>
        <x:v>0</x:v>
      </x:c>
      <x:c r="H286" s="76" t="n"/>
      <x:c r="I286" s="76" t="n"/>
      <x:c r="J286" s="76" t="n"/>
      <x:c r="K286" s="76" t="n"/>
      <x:c r="L286" s="76" t="n"/>
      <x:c r="M286" s="76" t="n"/>
      <x:c r="N286" s="1" t="n"/>
      <x:c r="O286" s="1" t="n"/>
      <x:c r="P286" s="1" t="n"/>
      <x:c r="Q286" s="1" t="n"/>
      <x:c r="R286" s="1" t="n"/>
      <x:c r="S286" s="1" t="n"/>
      <x:c r="T286" s="1" t="n"/>
    </x:row>
    <x:row r="287">
      <x:c r="A287" s="80" t="n">
        <x:f>A85</x:f>
        <x:v>0</x:v>
      </x:c>
      <x:c r="B287" s="76" t="n"/>
      <x:c r="C287" s="76" t="n"/>
      <x:c r="D287" s="76" t="n"/>
      <x:c r="E287" s="80" t="n">
        <x:f>F85</x:f>
        <x:v>0</x:v>
      </x:c>
      <x:c r="F287" s="77" t="n"/>
      <x:c r="G287" s="76" t="n">
        <x:f>M85</x:f>
        <x:v>0</x:v>
      </x:c>
      <x:c r="H287" s="76" t="n"/>
      <x:c r="I287" s="76" t="n"/>
      <x:c r="J287" s="76" t="n"/>
      <x:c r="K287" s="76" t="n"/>
      <x:c r="L287" s="76" t="n"/>
      <x:c r="M287" s="76" t="n"/>
      <x:c r="N287" s="1" t="n"/>
      <x:c r="O287" s="1" t="n"/>
      <x:c r="P287" s="1" t="n"/>
      <x:c r="Q287" s="1" t="n"/>
      <x:c r="R287" s="1" t="n"/>
      <x:c r="S287" s="1" t="n"/>
      <x:c r="T287" s="1" t="n"/>
    </x:row>
    <x:row r="288">
      <x:c r="A288" s="80" t="n">
        <x:f>A86</x:f>
        <x:v>0</x:v>
      </x:c>
      <x:c r="B288" s="76" t="n"/>
      <x:c r="C288" s="76" t="n"/>
      <x:c r="D288" s="76" t="n"/>
      <x:c r="E288" s="80" t="n">
        <x:f>F86</x:f>
        <x:v>0</x:v>
      </x:c>
      <x:c r="F288" s="77" t="n"/>
      <x:c r="G288" s="76" t="n">
        <x:f>M86</x:f>
        <x:v>0</x:v>
      </x:c>
      <x:c r="H288" s="76" t="n"/>
      <x:c r="I288" s="76" t="n"/>
      <x:c r="J288" s="76" t="n"/>
      <x:c r="K288" s="76" t="n"/>
      <x:c r="L288" s="76" t="n"/>
      <x:c r="M288" s="76" t="n"/>
      <x:c r="N288" s="1" t="n"/>
      <x:c r="O288" s="1" t="n"/>
      <x:c r="P288" s="1" t="n"/>
      <x:c r="Q288" s="1" t="n"/>
      <x:c r="R288" s="1" t="n"/>
      <x:c r="S288" s="1" t="n"/>
      <x:c r="T288" s="1" t="n"/>
    </x:row>
    <x:row r="289">
      <x:c r="A289" s="80" t="n">
        <x:f>A87</x:f>
        <x:v>0</x:v>
      </x:c>
      <x:c r="B289" s="76" t="n"/>
      <x:c r="C289" s="76" t="n"/>
      <x:c r="D289" s="76" t="n"/>
      <x:c r="E289" s="80" t="n">
        <x:f>F87</x:f>
        <x:v>0</x:v>
      </x:c>
      <x:c r="F289" s="77" t="n"/>
      <x:c r="G289" s="76" t="n">
        <x:f>M87</x:f>
        <x:v>0</x:v>
      </x:c>
      <x:c r="H289" s="76" t="n"/>
      <x:c r="I289" s="76" t="n"/>
      <x:c r="J289" s="76" t="n"/>
      <x:c r="K289" s="76" t="n"/>
      <x:c r="L289" s="76" t="n"/>
      <x:c r="M289" s="76" t="n"/>
      <x:c r="N289" s="1" t="n"/>
      <x:c r="O289" s="1" t="n"/>
      <x:c r="P289" s="1" t="n"/>
      <x:c r="Q289" s="1" t="n"/>
      <x:c r="R289" s="1" t="n"/>
      <x:c r="S289" s="1" t="n"/>
      <x:c r="T289" s="1" t="n"/>
    </x:row>
    <x:row r="290">
      <x:c r="A290" s="80" t="n">
        <x:f>A88</x:f>
        <x:v>0</x:v>
      </x:c>
      <x:c r="B290" s="76" t="n"/>
      <x:c r="C290" s="76" t="n"/>
      <x:c r="D290" s="76" t="n"/>
      <x:c r="E290" s="80" t="n">
        <x:f>F88</x:f>
        <x:v>0</x:v>
      </x:c>
      <x:c r="F290" s="77" t="n"/>
      <x:c r="G290" s="76" t="n">
        <x:f>M88</x:f>
        <x:v>0</x:v>
      </x:c>
      <x:c r="H290" s="76" t="n"/>
      <x:c r="I290" s="76" t="n"/>
      <x:c r="J290" s="76" t="n"/>
      <x:c r="K290" s="76" t="n"/>
      <x:c r="L290" s="76" t="n"/>
      <x:c r="M290" s="76" t="n"/>
      <x:c r="N290" s="1" t="n"/>
      <x:c r="O290" s="1" t="n"/>
      <x:c r="P290" s="1" t="n"/>
      <x:c r="Q290" s="1" t="n"/>
      <x:c r="R290" s="1" t="n"/>
      <x:c r="S290" s="1" t="n"/>
      <x:c r="T290" s="1" t="n"/>
    </x:row>
    <x:row r="291">
      <x:c r="A291" s="80" t="n">
        <x:f>A89</x:f>
        <x:v>0</x:v>
      </x:c>
      <x:c r="B291" s="76" t="n"/>
      <x:c r="C291" s="76" t="n"/>
      <x:c r="D291" s="76" t="n"/>
      <x:c r="E291" s="80" t="n">
        <x:f>F89</x:f>
        <x:v>0</x:v>
      </x:c>
      <x:c r="F291" s="77" t="n"/>
      <x:c r="G291" s="76" t="n">
        <x:f>M89</x:f>
        <x:v>0</x:v>
      </x:c>
      <x:c r="H291" s="76" t="n"/>
      <x:c r="I291" s="76" t="n"/>
      <x:c r="J291" s="76" t="n"/>
      <x:c r="K291" s="76" t="n"/>
      <x:c r="L291" s="76" t="n"/>
      <x:c r="M291" s="76" t="n"/>
      <x:c r="N291" s="1" t="n"/>
      <x:c r="O291" s="1" t="n"/>
      <x:c r="P291" s="1" t="n"/>
      <x:c r="Q291" s="1" t="n"/>
      <x:c r="R291" s="1" t="n"/>
      <x:c r="S291" s="1" t="n"/>
      <x:c r="T291" s="1" t="n"/>
    </x:row>
    <x:row r="292">
      <x:c r="A292" s="80" t="n">
        <x:f>A90</x:f>
        <x:v>0</x:v>
      </x:c>
      <x:c r="B292" s="76" t="n"/>
      <x:c r="C292" s="76" t="n"/>
      <x:c r="D292" s="76" t="n"/>
      <x:c r="E292" s="80" t="n">
        <x:f>F90</x:f>
        <x:v>0</x:v>
      </x:c>
      <x:c r="F292" s="77" t="n"/>
      <x:c r="G292" s="76" t="n">
        <x:f>M90</x:f>
        <x:v>0</x:v>
      </x:c>
      <x:c r="H292" s="76" t="n"/>
      <x:c r="I292" s="76" t="n"/>
      <x:c r="J292" s="76" t="n"/>
      <x:c r="K292" s="76" t="n"/>
      <x:c r="L292" s="76" t="n"/>
      <x:c r="M292" s="76" t="n"/>
      <x:c r="N292" s="1" t="n"/>
      <x:c r="O292" s="1" t="n"/>
      <x:c r="P292" s="1" t="n"/>
      <x:c r="Q292" s="1" t="n"/>
      <x:c r="R292" s="1" t="n"/>
      <x:c r="S292" s="1" t="n"/>
      <x:c r="T292" s="1" t="n"/>
    </x:row>
    <x:row r="293">
      <x:c r="A293" s="80" t="n">
        <x:f>A91</x:f>
        <x:v>0</x:v>
      </x:c>
      <x:c r="B293" s="76" t="n"/>
      <x:c r="C293" s="76" t="n"/>
      <x:c r="D293" s="76" t="n"/>
      <x:c r="E293" s="80" t="n">
        <x:f>F91</x:f>
        <x:v>0</x:v>
      </x:c>
      <x:c r="F293" s="77" t="n"/>
      <x:c r="G293" s="76" t="n">
        <x:f>M91</x:f>
        <x:v>0</x:v>
      </x:c>
      <x:c r="H293" s="76" t="n"/>
      <x:c r="I293" s="76" t="n"/>
      <x:c r="J293" s="76" t="n"/>
      <x:c r="K293" s="76" t="n"/>
      <x:c r="L293" s="76" t="n"/>
      <x:c r="M293" s="76" t="n"/>
      <x:c r="N293" s="1" t="n"/>
      <x:c r="O293" s="1" t="n"/>
      <x:c r="P293" s="1" t="n"/>
      <x:c r="Q293" s="1" t="n"/>
      <x:c r="R293" s="1" t="n"/>
      <x:c r="S293" s="1" t="n"/>
      <x:c r="T293" s="1" t="n"/>
    </x:row>
    <x:row r="294">
      <x:c r="A294" s="80" t="n">
        <x:f>A92</x:f>
        <x:v>0</x:v>
      </x:c>
      <x:c r="B294" s="76" t="n"/>
      <x:c r="C294" s="76" t="n"/>
      <x:c r="D294" s="76" t="n"/>
      <x:c r="E294" s="80" t="n">
        <x:f>F92</x:f>
        <x:v>0</x:v>
      </x:c>
      <x:c r="F294" s="77" t="n"/>
      <x:c r="G294" s="76" t="n">
        <x:f>M92</x:f>
        <x:v>0</x:v>
      </x:c>
      <x:c r="H294" s="76" t="n"/>
      <x:c r="I294" s="76" t="n"/>
      <x:c r="J294" s="76" t="n"/>
      <x:c r="K294" s="76" t="n"/>
      <x:c r="L294" s="76" t="n"/>
      <x:c r="M294" s="76" t="n"/>
      <x:c r="N294" s="1" t="n"/>
      <x:c r="O294" s="1" t="n"/>
      <x:c r="P294" s="1" t="n"/>
      <x:c r="Q294" s="1" t="n"/>
      <x:c r="R294" s="1" t="n"/>
      <x:c r="S294" s="1" t="n"/>
      <x:c r="T294" s="1" t="n"/>
    </x:row>
    <x:row r="295">
      <x:c r="A295" s="80" t="n">
        <x:f>A93</x:f>
        <x:v>0</x:v>
      </x:c>
      <x:c r="B295" s="76" t="n"/>
      <x:c r="C295" s="76" t="n"/>
      <x:c r="D295" s="76" t="n"/>
      <x:c r="E295" s="80" t="n">
        <x:f>F93</x:f>
        <x:v>0</x:v>
      </x:c>
      <x:c r="F295" s="77" t="n"/>
      <x:c r="G295" s="76" t="n">
        <x:f>M93</x:f>
        <x:v>0</x:v>
      </x:c>
      <x:c r="H295" s="76" t="n"/>
      <x:c r="I295" s="76" t="n"/>
      <x:c r="J295" s="76" t="n"/>
      <x:c r="K295" s="76" t="n"/>
      <x:c r="L295" s="76" t="n"/>
      <x:c r="M295" s="76" t="n"/>
      <x:c r="N295" s="1" t="n"/>
      <x:c r="O295" s="1" t="n"/>
      <x:c r="P295" s="1" t="n"/>
      <x:c r="Q295" s="1" t="n"/>
      <x:c r="R295" s="1" t="n"/>
      <x:c r="S295" s="1" t="n"/>
      <x:c r="T295" s="1" t="n"/>
    </x:row>
    <x:row r="296">
      <x:c r="A296" s="80" t="n">
        <x:f>A94</x:f>
        <x:v>0</x:v>
      </x:c>
      <x:c r="B296" s="76" t="n"/>
      <x:c r="C296" s="76" t="n"/>
      <x:c r="D296" s="76" t="n"/>
      <x:c r="E296" s="80" t="n">
        <x:f>F94</x:f>
        <x:v>0</x:v>
      </x:c>
      <x:c r="F296" s="77" t="n"/>
      <x:c r="G296" s="76" t="n">
        <x:f>M94</x:f>
        <x:v>0</x:v>
      </x:c>
      <x:c r="H296" s="76" t="n"/>
      <x:c r="I296" s="76" t="n"/>
      <x:c r="J296" s="76" t="n"/>
      <x:c r="K296" s="76" t="n"/>
      <x:c r="L296" s="76" t="n"/>
      <x:c r="M296" s="76" t="n"/>
      <x:c r="N296" s="1" t="n"/>
      <x:c r="O296" s="1" t="n"/>
      <x:c r="P296" s="1" t="n"/>
      <x:c r="Q296" s="1" t="n"/>
      <x:c r="R296" s="1" t="n"/>
      <x:c r="S296" s="1" t="n"/>
      <x:c r="T296" s="1" t="n"/>
    </x:row>
    <x:row r="297">
      <x:c r="A297" s="80" t="n">
        <x:f>A95</x:f>
        <x:v>0</x:v>
      </x:c>
      <x:c r="B297" s="76" t="n"/>
      <x:c r="C297" s="76" t="n"/>
      <x:c r="D297" s="76" t="n"/>
      <x:c r="E297" s="80" t="n">
        <x:f>F95</x:f>
        <x:v>0</x:v>
      </x:c>
      <x:c r="F297" s="77" t="n"/>
      <x:c r="G297" s="76" t="n">
        <x:f>M95</x:f>
        <x:v>0</x:v>
      </x:c>
      <x:c r="H297" s="76" t="n"/>
      <x:c r="I297" s="76" t="n"/>
      <x:c r="J297" s="76" t="n"/>
      <x:c r="K297" s="76" t="n"/>
      <x:c r="L297" s="76" t="n"/>
      <x:c r="M297" s="76" t="n"/>
      <x:c r="N297" s="1" t="n"/>
      <x:c r="O297" s="1" t="n"/>
      <x:c r="P297" s="1" t="n"/>
      <x:c r="Q297" s="1" t="n"/>
      <x:c r="R297" s="1" t="n"/>
      <x:c r="S297" s="1" t="n"/>
      <x:c r="T297" s="1" t="n"/>
    </x:row>
    <x:row r="298">
      <x:c r="A298" s="80" t="n">
        <x:f>A96</x:f>
        <x:v>0</x:v>
      </x:c>
      <x:c r="B298" s="76" t="n"/>
      <x:c r="C298" s="76" t="n"/>
      <x:c r="D298" s="76" t="n"/>
      <x:c r="E298" s="80" t="n">
        <x:f>F96</x:f>
        <x:v>0</x:v>
      </x:c>
      <x:c r="F298" s="77" t="n"/>
      <x:c r="G298" s="76" t="n">
        <x:f>M96</x:f>
        <x:v>0</x:v>
      </x:c>
      <x:c r="H298" s="76" t="n"/>
      <x:c r="I298" s="76" t="n"/>
      <x:c r="J298" s="76" t="n"/>
      <x:c r="K298" s="76" t="n"/>
      <x:c r="L298" s="76" t="n"/>
      <x:c r="M298" s="76" t="n"/>
      <x:c r="N298" s="1" t="n"/>
      <x:c r="O298" s="1" t="n"/>
      <x:c r="P298" s="1" t="n"/>
      <x:c r="Q298" s="1" t="n"/>
      <x:c r="R298" s="1" t="n"/>
      <x:c r="S298" s="1" t="n"/>
      <x:c r="T298" s="1" t="n"/>
    </x:row>
    <x:row r="299">
      <x:c r="A299" s="80" t="n">
        <x:f>A97</x:f>
        <x:v>0</x:v>
      </x:c>
      <x:c r="B299" s="76" t="n"/>
      <x:c r="C299" s="76" t="n"/>
      <x:c r="D299" s="76" t="n"/>
      <x:c r="E299" s="80" t="n">
        <x:f>F97</x:f>
        <x:v>0</x:v>
      </x:c>
      <x:c r="F299" s="77" t="n"/>
      <x:c r="G299" s="76" t="n">
        <x:f>M97</x:f>
        <x:v>0</x:v>
      </x:c>
      <x:c r="H299" s="76" t="n"/>
      <x:c r="I299" s="76" t="n"/>
      <x:c r="J299" s="76" t="n"/>
      <x:c r="K299" s="76" t="n"/>
      <x:c r="L299" s="76" t="n"/>
      <x:c r="M299" s="76" t="n"/>
      <x:c r="N299" s="1" t="n"/>
      <x:c r="O299" s="1" t="n"/>
      <x:c r="P299" s="1" t="n"/>
      <x:c r="Q299" s="1" t="n"/>
      <x:c r="R299" s="1" t="n"/>
      <x:c r="S299" s="1" t="n"/>
      <x:c r="T299" s="1" t="n"/>
    </x:row>
    <x:row r="300">
      <x:c r="A300" s="80" t="n">
        <x:f>A98</x:f>
        <x:v>0</x:v>
      </x:c>
      <x:c r="B300" s="76" t="n"/>
      <x:c r="C300" s="76" t="n"/>
      <x:c r="D300" s="76" t="n"/>
      <x:c r="E300" s="80" t="n">
        <x:f>F98</x:f>
        <x:v>0</x:v>
      </x:c>
      <x:c r="F300" s="77" t="n"/>
      <x:c r="G300" s="76" t="n">
        <x:f>M98</x:f>
        <x:v>0</x:v>
      </x:c>
      <x:c r="H300" s="76" t="n"/>
      <x:c r="I300" s="76" t="n"/>
      <x:c r="J300" s="76" t="n"/>
      <x:c r="K300" s="76" t="n"/>
      <x:c r="L300" s="76" t="n"/>
      <x:c r="M300" s="76" t="n"/>
      <x:c r="N300" s="1" t="n"/>
      <x:c r="O300" s="1" t="n"/>
      <x:c r="P300" s="1" t="n"/>
      <x:c r="Q300" s="1" t="n"/>
      <x:c r="R300" s="1" t="n"/>
      <x:c r="S300" s="1" t="n"/>
      <x:c r="T300" s="1" t="n"/>
    </x:row>
    <x:row r="301">
      <x:c r="A301" s="80" t="n">
        <x:f>A99</x:f>
        <x:v>0</x:v>
      </x:c>
      <x:c r="B301" s="76" t="n"/>
      <x:c r="C301" s="76" t="n"/>
      <x:c r="D301" s="76" t="n"/>
      <x:c r="E301" s="80" t="n">
        <x:f>F99</x:f>
        <x:v>0</x:v>
      </x:c>
      <x:c r="F301" s="77" t="n"/>
      <x:c r="G301" s="76" t="n">
        <x:f>M99</x:f>
        <x:v>0</x:v>
      </x:c>
      <x:c r="H301" s="76" t="n"/>
      <x:c r="I301" s="76" t="n"/>
      <x:c r="J301" s="76" t="n"/>
      <x:c r="K301" s="76" t="n"/>
      <x:c r="L301" s="76" t="n"/>
      <x:c r="M301" s="76" t="n"/>
      <x:c r="N301" s="1" t="n"/>
      <x:c r="O301" s="1" t="n"/>
      <x:c r="P301" s="1" t="n"/>
      <x:c r="Q301" s="1" t="n"/>
      <x:c r="R301" s="1" t="n"/>
      <x:c r="S301" s="1" t="n"/>
      <x:c r="T301" s="1" t="n"/>
    </x:row>
    <x:row r="302">
      <x:c r="A302" s="80" t="n">
        <x:f>A100</x:f>
        <x:v>0</x:v>
      </x:c>
      <x:c r="B302" s="76" t="n"/>
      <x:c r="C302" s="76" t="n"/>
      <x:c r="D302" s="76" t="n"/>
      <x:c r="E302" s="80" t="n">
        <x:f>F100</x:f>
        <x:v>0</x:v>
      </x:c>
      <x:c r="F302" s="77" t="n"/>
      <x:c r="G302" s="76" t="n">
        <x:f>M100</x:f>
        <x:v>0</x:v>
      </x:c>
      <x:c r="H302" s="76" t="n"/>
      <x:c r="I302" s="76" t="n"/>
      <x:c r="J302" s="76" t="n"/>
      <x:c r="K302" s="76" t="n"/>
      <x:c r="L302" s="76" t="n"/>
      <x:c r="M302" s="76" t="n"/>
      <x:c r="N302" s="1" t="n"/>
      <x:c r="O302" s="1" t="n"/>
      <x:c r="P302" s="1" t="n"/>
      <x:c r="Q302" s="1" t="n"/>
      <x:c r="R302" s="1" t="n"/>
      <x:c r="S302" s="1" t="n"/>
      <x:c r="T302" s="1" t="n"/>
    </x:row>
    <x:row r="303">
      <x:c r="A303" s="80" t="n">
        <x:f>A101</x:f>
        <x:v>0</x:v>
      </x:c>
      <x:c r="B303" s="76" t="n"/>
      <x:c r="C303" s="76" t="n"/>
      <x:c r="D303" s="76" t="n"/>
      <x:c r="E303" s="80" t="n">
        <x:f>F101</x:f>
        <x:v>0</x:v>
      </x:c>
      <x:c r="F303" s="77" t="n"/>
      <x:c r="G303" s="76" t="n">
        <x:f>M101</x:f>
        <x:v>0</x:v>
      </x:c>
      <x:c r="H303" s="76" t="n"/>
      <x:c r="I303" s="76" t="n"/>
      <x:c r="J303" s="76" t="n"/>
      <x:c r="K303" s="76" t="n"/>
      <x:c r="L303" s="76" t="n"/>
      <x:c r="M303" s="76" t="n"/>
      <x:c r="N303" s="1" t="n"/>
      <x:c r="O303" s="1" t="n"/>
      <x:c r="P303" s="1" t="n"/>
      <x:c r="Q303" s="1" t="n"/>
      <x:c r="R303" s="1" t="n"/>
      <x:c r="S303" s="1" t="n"/>
      <x:c r="T303" s="1" t="n"/>
    </x:row>
    <x:row r="304">
      <x:c r="A304" s="80" t="n">
        <x:f>A102</x:f>
        <x:v>0</x:v>
      </x:c>
      <x:c r="B304" s="76" t="n"/>
      <x:c r="C304" s="76" t="n"/>
      <x:c r="D304" s="76" t="n"/>
      <x:c r="E304" s="80" t="n">
        <x:f>F102</x:f>
        <x:v>0</x:v>
      </x:c>
      <x:c r="F304" s="77" t="n"/>
      <x:c r="G304" s="76" t="n">
        <x:f>M102</x:f>
        <x:v>0</x:v>
      </x:c>
      <x:c r="H304" s="76" t="n"/>
      <x:c r="I304" s="76" t="n"/>
      <x:c r="J304" s="76" t="n"/>
      <x:c r="K304" s="76" t="n"/>
      <x:c r="L304" s="76" t="n"/>
      <x:c r="M304" s="76" t="n"/>
      <x:c r="N304" s="1" t="n"/>
      <x:c r="O304" s="1" t="n"/>
      <x:c r="P304" s="1" t="n"/>
      <x:c r="Q304" s="1" t="n"/>
      <x:c r="R304" s="1" t="n"/>
      <x:c r="S304" s="1" t="n"/>
      <x:c r="T304" s="1" t="n"/>
    </x:row>
    <x:row r="305">
      <x:c r="A305" s="80" t="n">
        <x:f>A103</x:f>
        <x:v>0</x:v>
      </x:c>
      <x:c r="B305" s="76" t="n"/>
      <x:c r="C305" s="76" t="n"/>
      <x:c r="D305" s="76" t="n"/>
      <x:c r="E305" s="80" t="n">
        <x:f>F103</x:f>
        <x:v>0</x:v>
      </x:c>
      <x:c r="F305" s="77" t="n"/>
      <x:c r="G305" s="76" t="n">
        <x:f>M103</x:f>
        <x:v>0</x:v>
      </x:c>
      <x:c r="H305" s="76" t="n"/>
      <x:c r="I305" s="76" t="n"/>
      <x:c r="J305" s="76" t="n"/>
      <x:c r="K305" s="76" t="n"/>
      <x:c r="L305" s="76" t="n"/>
      <x:c r="M305" s="76" t="n"/>
      <x:c r="N305" s="1" t="n"/>
      <x:c r="O305" s="1" t="n"/>
      <x:c r="P305" s="1" t="n"/>
      <x:c r="Q305" s="1" t="n"/>
      <x:c r="R305" s="1" t="n"/>
      <x:c r="S305" s="1" t="n"/>
      <x:c r="T305" s="1" t="n"/>
    </x:row>
    <x:row r="306">
      <x:c r="A306" s="80" t="n">
        <x:f>A104</x:f>
        <x:v>0</x:v>
      </x:c>
      <x:c r="B306" s="76" t="n"/>
      <x:c r="C306" s="76" t="n"/>
      <x:c r="D306" s="76" t="n"/>
      <x:c r="E306" s="80" t="n">
        <x:f>F104</x:f>
        <x:v>0</x:v>
      </x:c>
      <x:c r="F306" s="77" t="n"/>
      <x:c r="G306" s="76" t="n">
        <x:f>M104</x:f>
        <x:v>0</x:v>
      </x:c>
      <x:c r="H306" s="76" t="n"/>
      <x:c r="I306" s="76" t="n"/>
      <x:c r="J306" s="76" t="n"/>
      <x:c r="K306" s="76" t="n"/>
      <x:c r="L306" s="76" t="n"/>
      <x:c r="M306" s="76" t="n"/>
      <x:c r="N306" s="1" t="n"/>
      <x:c r="O306" s="1" t="n"/>
      <x:c r="P306" s="1" t="n"/>
      <x:c r="Q306" s="1" t="n"/>
      <x:c r="R306" s="1" t="n"/>
      <x:c r="S306" s="1" t="n"/>
      <x:c r="T306" s="1" t="n"/>
    </x:row>
    <x:row r="307">
      <x:c r="A307" s="80" t="n">
        <x:f>A105</x:f>
        <x:v>0</x:v>
      </x:c>
      <x:c r="B307" s="76" t="n"/>
      <x:c r="C307" s="76" t="n"/>
      <x:c r="D307" s="76" t="n"/>
      <x:c r="E307" s="80" t="n">
        <x:f>F105</x:f>
        <x:v>0</x:v>
      </x:c>
      <x:c r="F307" s="77" t="n"/>
      <x:c r="G307" s="76" t="n">
        <x:f>M105</x:f>
        <x:v>0</x:v>
      </x:c>
      <x:c r="H307" s="76" t="n"/>
      <x:c r="I307" s="76" t="n"/>
      <x:c r="J307" s="76" t="n"/>
      <x:c r="K307" s="76" t="n"/>
      <x:c r="L307" s="76" t="n"/>
      <x:c r="M307" s="76" t="n"/>
      <x:c r="N307" s="1" t="n"/>
      <x:c r="O307" s="1" t="n"/>
      <x:c r="P307" s="1" t="n"/>
      <x:c r="Q307" s="1" t="n"/>
      <x:c r="R307" s="1" t="n"/>
      <x:c r="S307" s="1" t="n"/>
      <x:c r="T307" s="1" t="n"/>
    </x:row>
    <x:row r="308">
      <x:c r="A308" s="80" t="n">
        <x:f>A106</x:f>
        <x:v>0</x:v>
      </x:c>
      <x:c r="B308" s="76" t="n"/>
      <x:c r="C308" s="76" t="n"/>
      <x:c r="D308" s="76" t="n"/>
      <x:c r="E308" s="80" t="n">
        <x:f>F106</x:f>
        <x:v>0</x:v>
      </x:c>
      <x:c r="F308" s="77" t="n"/>
      <x:c r="G308" s="76" t="n">
        <x:f>M106</x:f>
        <x:v>0</x:v>
      </x:c>
      <x:c r="H308" s="76" t="n"/>
      <x:c r="I308" s="76" t="n"/>
      <x:c r="J308" s="76" t="n"/>
      <x:c r="K308" s="76" t="n"/>
      <x:c r="L308" s="76" t="n"/>
      <x:c r="M308" s="76" t="n"/>
      <x:c r="N308" s="1" t="n"/>
      <x:c r="O308" s="1" t="n"/>
      <x:c r="P308" s="1" t="n"/>
      <x:c r="Q308" s="1" t="n"/>
      <x:c r="R308" s="1" t="n"/>
      <x:c r="S308" s="1" t="n"/>
      <x:c r="T308" s="1" t="n"/>
    </x:row>
    <x:row r="309">
      <x:c r="A309" s="80" t="n">
        <x:f>A107</x:f>
        <x:v>0</x:v>
      </x:c>
      <x:c r="B309" s="76" t="n"/>
      <x:c r="C309" s="76" t="n"/>
      <x:c r="D309" s="76" t="n"/>
      <x:c r="E309" s="80" t="n">
        <x:f>F107</x:f>
        <x:v>0</x:v>
      </x:c>
      <x:c r="F309" s="77" t="n"/>
      <x:c r="G309" s="76" t="n">
        <x:f>M107</x:f>
        <x:v>0</x:v>
      </x:c>
      <x:c r="H309" s="76" t="n"/>
      <x:c r="I309" s="76" t="n"/>
      <x:c r="J309" s="76" t="n"/>
      <x:c r="K309" s="76" t="n"/>
      <x:c r="L309" s="76" t="n"/>
      <x:c r="M309" s="76" t="n"/>
      <x:c r="N309" s="1" t="n"/>
      <x:c r="O309" s="1" t="n"/>
      <x:c r="P309" s="1" t="n"/>
      <x:c r="Q309" s="1" t="n"/>
      <x:c r="R309" s="1" t="n"/>
      <x:c r="S309" s="1" t="n"/>
      <x:c r="T309" s="1" t="n"/>
    </x:row>
    <x:row r="310">
      <x:c r="A310" s="80" t="n">
        <x:f>A108</x:f>
        <x:v>0</x:v>
      </x:c>
      <x:c r="B310" s="76" t="n"/>
      <x:c r="C310" s="76" t="n"/>
      <x:c r="D310" s="76" t="n"/>
      <x:c r="E310" s="80" t="n">
        <x:f>F108</x:f>
        <x:v>0</x:v>
      </x:c>
      <x:c r="F310" s="77" t="n"/>
      <x:c r="G310" s="76" t="n">
        <x:f>M108</x:f>
        <x:v>0</x:v>
      </x:c>
      <x:c r="H310" s="76" t="n"/>
      <x:c r="I310" s="76" t="n"/>
      <x:c r="J310" s="76" t="n"/>
      <x:c r="K310" s="76" t="n"/>
      <x:c r="L310" s="76" t="n"/>
      <x:c r="M310" s="76" t="n"/>
      <x:c r="N310" s="1" t="n"/>
      <x:c r="O310" s="1" t="n"/>
      <x:c r="P310" s="1" t="n"/>
      <x:c r="Q310" s="1" t="n"/>
      <x:c r="R310" s="1" t="n"/>
      <x:c r="S310" s="1" t="n"/>
      <x:c r="T310" s="1" t="n"/>
    </x:row>
    <x:row r="311">
      <x:c r="A311" s="80" t="n">
        <x:f>A109</x:f>
        <x:v>0</x:v>
      </x:c>
      <x:c r="B311" s="76" t="n"/>
      <x:c r="C311" s="76" t="n"/>
      <x:c r="D311" s="76" t="n"/>
      <x:c r="E311" s="80" t="n">
        <x:f>F109</x:f>
        <x:v>0</x:v>
      </x:c>
      <x:c r="F311" s="77" t="n"/>
      <x:c r="G311" s="76" t="n">
        <x:f>M109</x:f>
        <x:v>0</x:v>
      </x:c>
      <x:c r="H311" s="76" t="n"/>
      <x:c r="I311" s="76" t="n"/>
      <x:c r="J311" s="76" t="n"/>
      <x:c r="K311" s="76" t="n"/>
      <x:c r="L311" s="76" t="n"/>
      <x:c r="M311" s="76" t="n"/>
      <x:c r="N311" s="1" t="n"/>
      <x:c r="O311" s="1" t="n"/>
      <x:c r="P311" s="1" t="n"/>
      <x:c r="Q311" s="1" t="n"/>
      <x:c r="R311" s="1" t="n"/>
      <x:c r="S311" s="1" t="n"/>
      <x:c r="T311" s="1" t="n"/>
    </x:row>
    <x:row r="312">
      <x:c r="A312" s="80" t="n">
        <x:f>A110</x:f>
        <x:v>0</x:v>
      </x:c>
      <x:c r="B312" s="76" t="n"/>
      <x:c r="C312" s="76" t="n"/>
      <x:c r="D312" s="76" t="n"/>
      <x:c r="E312" s="80" t="n">
        <x:f>F110</x:f>
        <x:v>0</x:v>
      </x:c>
      <x:c r="F312" s="77" t="n"/>
      <x:c r="G312" s="76" t="n">
        <x:f>M110</x:f>
        <x:v>0</x:v>
      </x:c>
      <x:c r="H312" s="76" t="n"/>
      <x:c r="I312" s="76" t="n"/>
      <x:c r="J312" s="76" t="n"/>
      <x:c r="K312" s="76" t="n"/>
      <x:c r="L312" s="76" t="n"/>
      <x:c r="M312" s="76" t="n"/>
      <x:c r="N312" s="1" t="n"/>
      <x:c r="O312" s="1" t="n"/>
      <x:c r="P312" s="1" t="n"/>
      <x:c r="Q312" s="1" t="n"/>
      <x:c r="R312" s="1" t="n"/>
      <x:c r="S312" s="1" t="n"/>
      <x:c r="T312" s="1" t="n"/>
    </x:row>
    <x:row r="313">
      <x:c r="A313" s="80" t="n">
        <x:f>A111</x:f>
        <x:v>0</x:v>
      </x:c>
      <x:c r="B313" s="76" t="n"/>
      <x:c r="C313" s="76" t="n"/>
      <x:c r="D313" s="76" t="n"/>
      <x:c r="E313" s="80" t="n">
        <x:f>F111</x:f>
        <x:v>0</x:v>
      </x:c>
      <x:c r="F313" s="77" t="n"/>
      <x:c r="G313" s="76" t="n">
        <x:f>M111</x:f>
        <x:v>0</x:v>
      </x:c>
      <x:c r="H313" s="76" t="n"/>
      <x:c r="I313" s="76" t="n"/>
      <x:c r="J313" s="76" t="n"/>
      <x:c r="K313" s="76" t="n"/>
      <x:c r="L313" s="76" t="n"/>
      <x:c r="M313" s="76" t="n"/>
      <x:c r="N313" s="1" t="n"/>
      <x:c r="O313" s="1" t="n"/>
      <x:c r="P313" s="1" t="n"/>
      <x:c r="Q313" s="1" t="n"/>
      <x:c r="R313" s="1" t="n"/>
      <x:c r="S313" s="1" t="n"/>
      <x:c r="T313" s="1" t="n"/>
    </x:row>
    <x:row r="314">
      <x:c r="A314" s="80" t="n">
        <x:f>A112</x:f>
        <x:v>0</x:v>
      </x:c>
      <x:c r="B314" s="76" t="n"/>
      <x:c r="C314" s="76" t="n"/>
      <x:c r="D314" s="76" t="n"/>
      <x:c r="E314" s="80" t="n">
        <x:f>F112</x:f>
        <x:v>0</x:v>
      </x:c>
      <x:c r="F314" s="77" t="n"/>
      <x:c r="G314" s="76" t="n">
        <x:f>M112</x:f>
        <x:v>0</x:v>
      </x:c>
      <x:c r="H314" s="76" t="n"/>
      <x:c r="I314" s="76" t="n"/>
      <x:c r="J314" s="76" t="n"/>
      <x:c r="K314" s="76" t="n"/>
      <x:c r="L314" s="76" t="n"/>
      <x:c r="M314" s="76" t="n"/>
      <x:c r="N314" s="1" t="n"/>
      <x:c r="O314" s="1" t="n"/>
      <x:c r="P314" s="1" t="n"/>
      <x:c r="Q314" s="1" t="n"/>
      <x:c r="R314" s="1" t="n"/>
      <x:c r="S314" s="1" t="n"/>
      <x:c r="T314" s="1" t="n"/>
    </x:row>
    <x:row r="315">
      <x:c r="A315" s="80" t="n">
        <x:f>A113</x:f>
        <x:v>0</x:v>
      </x:c>
      <x:c r="B315" s="76" t="n"/>
      <x:c r="C315" s="76" t="n"/>
      <x:c r="D315" s="76" t="n"/>
      <x:c r="E315" s="80" t="n">
        <x:f>F113</x:f>
        <x:v>0</x:v>
      </x:c>
      <x:c r="F315" s="77" t="n"/>
      <x:c r="G315" s="76" t="n">
        <x:f>M113</x:f>
        <x:v>0</x:v>
      </x:c>
      <x:c r="H315" s="76" t="n"/>
      <x:c r="I315" s="76" t="n"/>
      <x:c r="J315" s="76" t="n"/>
      <x:c r="K315" s="76" t="n"/>
      <x:c r="L315" s="76" t="n"/>
      <x:c r="M315" s="76" t="n"/>
      <x:c r="N315" s="1" t="n"/>
      <x:c r="O315" s="1" t="n"/>
      <x:c r="P315" s="1" t="n"/>
      <x:c r="Q315" s="1" t="n"/>
      <x:c r="R315" s="1" t="n"/>
      <x:c r="S315" s="1" t="n"/>
      <x:c r="T315" s="1" t="n"/>
    </x:row>
    <x:row r="316">
      <x:c r="A316" s="80" t="n">
        <x:f>A114</x:f>
        <x:v>0</x:v>
      </x:c>
      <x:c r="B316" s="76" t="n"/>
      <x:c r="C316" s="76" t="n"/>
      <x:c r="D316" s="76" t="n"/>
      <x:c r="E316" s="80" t="n">
        <x:f>F114</x:f>
        <x:v>0</x:v>
      </x:c>
      <x:c r="F316" s="77" t="n"/>
      <x:c r="G316" s="76" t="n">
        <x:f>M114</x:f>
        <x:v>0</x:v>
      </x:c>
      <x:c r="H316" s="76" t="n"/>
      <x:c r="I316" s="76" t="n"/>
      <x:c r="J316" s="76" t="n"/>
      <x:c r="K316" s="76" t="n"/>
      <x:c r="L316" s="76" t="n"/>
      <x:c r="M316" s="76" t="n"/>
      <x:c r="N316" s="1" t="n"/>
      <x:c r="O316" s="1" t="n"/>
      <x:c r="P316" s="1" t="n"/>
      <x:c r="Q316" s="1" t="n"/>
      <x:c r="R316" s="1" t="n"/>
      <x:c r="S316" s="1" t="n"/>
      <x:c r="T316" s="1" t="n"/>
    </x:row>
    <x:row r="317">
      <x:c r="A317" s="80" t="n">
        <x:f>A115</x:f>
        <x:v>0</x:v>
      </x:c>
      <x:c r="B317" s="76" t="n"/>
      <x:c r="C317" s="76" t="n"/>
      <x:c r="D317" s="76" t="n"/>
      <x:c r="E317" s="80" t="n">
        <x:f>F115</x:f>
        <x:v>0</x:v>
      </x:c>
      <x:c r="F317" s="77" t="n"/>
      <x:c r="G317" s="76" t="n">
        <x:f>M115</x:f>
        <x:v>0</x:v>
      </x:c>
      <x:c r="H317" s="76" t="n"/>
      <x:c r="I317" s="76" t="n"/>
      <x:c r="J317" s="76" t="n"/>
      <x:c r="K317" s="76" t="n"/>
      <x:c r="L317" s="76" t="n"/>
      <x:c r="M317" s="76" t="n"/>
      <x:c r="N317" s="1" t="n"/>
      <x:c r="O317" s="1" t="n"/>
      <x:c r="P317" s="1" t="n"/>
      <x:c r="Q317" s="1" t="n"/>
      <x:c r="R317" s="1" t="n"/>
      <x:c r="S317" s="1" t="n"/>
      <x:c r="T317" s="1" t="n"/>
    </x:row>
    <x:row r="318">
      <x:c r="A318" s="80" t="n">
        <x:f>A116</x:f>
        <x:v>0</x:v>
      </x:c>
      <x:c r="B318" s="76" t="n"/>
      <x:c r="C318" s="76" t="n"/>
      <x:c r="D318" s="76" t="n"/>
      <x:c r="E318" s="80" t="n">
        <x:f>F116</x:f>
        <x:v>0</x:v>
      </x:c>
      <x:c r="F318" s="77" t="n"/>
      <x:c r="G318" s="76" t="n">
        <x:f>M116</x:f>
        <x:v>0</x:v>
      </x:c>
      <x:c r="H318" s="76" t="n"/>
      <x:c r="I318" s="76" t="n"/>
      <x:c r="J318" s="76" t="n"/>
      <x:c r="K318" s="76" t="n"/>
      <x:c r="L318" s="76" t="n"/>
      <x:c r="M318" s="76" t="n"/>
      <x:c r="N318" s="1" t="n"/>
      <x:c r="O318" s="1" t="n"/>
      <x:c r="P318" s="1" t="n"/>
      <x:c r="Q318" s="1" t="n"/>
      <x:c r="R318" s="1" t="n"/>
      <x:c r="S318" s="1" t="n"/>
      <x:c r="T318" s="1" t="n"/>
    </x:row>
    <x:row r="319">
      <x:c r="A319" s="80" t="n">
        <x:f>A117</x:f>
        <x:v>0</x:v>
      </x:c>
      <x:c r="B319" s="76" t="n"/>
      <x:c r="C319" s="76" t="n"/>
      <x:c r="D319" s="76" t="n"/>
      <x:c r="E319" s="80" t="n">
        <x:f>F117</x:f>
        <x:v>0</x:v>
      </x:c>
      <x:c r="F319" s="77" t="n"/>
      <x:c r="G319" s="76" t="n">
        <x:f>M117</x:f>
        <x:v>0</x:v>
      </x:c>
      <x:c r="H319" s="76" t="n"/>
      <x:c r="I319" s="76" t="n"/>
      <x:c r="J319" s="76" t="n"/>
      <x:c r="K319" s="76" t="n"/>
      <x:c r="L319" s="76" t="n"/>
      <x:c r="M319" s="76" t="n"/>
      <x:c r="N319" s="1" t="n"/>
      <x:c r="O319" s="1" t="n"/>
      <x:c r="P319" s="1" t="n"/>
      <x:c r="Q319" s="1" t="n"/>
      <x:c r="R319" s="1" t="n"/>
      <x:c r="S319" s="1" t="n"/>
      <x:c r="T319" s="1" t="n"/>
    </x:row>
    <x:row r="320">
      <x:c r="A320" s="80" t="n">
        <x:f>A118</x:f>
        <x:v>0</x:v>
      </x:c>
      <x:c r="B320" s="76" t="n"/>
      <x:c r="C320" s="76" t="n"/>
      <x:c r="D320" s="76" t="n"/>
      <x:c r="E320" s="80" t="n">
        <x:f>F118</x:f>
        <x:v>0</x:v>
      </x:c>
      <x:c r="F320" s="77" t="n"/>
      <x:c r="G320" s="76" t="n">
        <x:f>M118</x:f>
        <x:v>0</x:v>
      </x:c>
      <x:c r="H320" s="76" t="n"/>
      <x:c r="I320" s="76" t="n"/>
      <x:c r="J320" s="76" t="n"/>
      <x:c r="K320" s="76" t="n"/>
      <x:c r="L320" s="76" t="n"/>
      <x:c r="M320" s="76" t="n"/>
      <x:c r="N320" s="1" t="n"/>
      <x:c r="O320" s="1" t="n"/>
      <x:c r="P320" s="1" t="n"/>
      <x:c r="Q320" s="1" t="n"/>
      <x:c r="R320" s="1" t="n"/>
      <x:c r="S320" s="1" t="n"/>
      <x:c r="T320" s="1" t="n"/>
    </x:row>
    <x:row r="321">
      <x:c r="A321" s="80" t="n">
        <x:f>A119</x:f>
        <x:v>0</x:v>
      </x:c>
      <x:c r="B321" s="76" t="n"/>
      <x:c r="C321" s="76" t="n"/>
      <x:c r="D321" s="76" t="n"/>
      <x:c r="E321" s="80" t="n">
        <x:f>F119</x:f>
        <x:v>0</x:v>
      </x:c>
      <x:c r="F321" s="77" t="n"/>
      <x:c r="G321" s="76" t="n">
        <x:f>M119</x:f>
        <x:v>0</x:v>
      </x:c>
      <x:c r="H321" s="76" t="n"/>
      <x:c r="I321" s="76" t="n"/>
      <x:c r="J321" s="76" t="n"/>
      <x:c r="K321" s="76" t="n"/>
      <x:c r="L321" s="76" t="n"/>
      <x:c r="M321" s="76" t="n"/>
      <x:c r="N321" s="1" t="n"/>
      <x:c r="O321" s="1" t="n"/>
      <x:c r="P321" s="1" t="n"/>
      <x:c r="Q321" s="1" t="n"/>
      <x:c r="R321" s="1" t="n"/>
      <x:c r="S321" s="1" t="n"/>
      <x:c r="T321" s="1" t="n"/>
    </x:row>
    <x:row r="322">
      <x:c r="A322" s="80" t="n">
        <x:f>A120</x:f>
        <x:v>0</x:v>
      </x:c>
      <x:c r="B322" s="76" t="n"/>
      <x:c r="C322" s="76" t="n"/>
      <x:c r="D322" s="76" t="n"/>
      <x:c r="E322" s="80" t="n">
        <x:f>F120</x:f>
        <x:v>0</x:v>
      </x:c>
      <x:c r="F322" s="77" t="n"/>
      <x:c r="G322" s="76" t="n">
        <x:f>M120</x:f>
        <x:v>0</x:v>
      </x:c>
      <x:c r="H322" s="76" t="n"/>
      <x:c r="I322" s="76" t="n"/>
      <x:c r="J322" s="76" t="n"/>
      <x:c r="K322" s="76" t="n"/>
      <x:c r="L322" s="76" t="n"/>
      <x:c r="M322" s="76" t="n"/>
      <x:c r="N322" s="1" t="n"/>
      <x:c r="O322" s="1" t="n"/>
      <x:c r="P322" s="1" t="n"/>
      <x:c r="Q322" s="1" t="n"/>
      <x:c r="R322" s="1" t="n"/>
      <x:c r="S322" s="1" t="n"/>
      <x:c r="T322" s="1" t="n"/>
    </x:row>
    <x:row r="323">
      <x:c r="A323" s="80" t="n">
        <x:f>A121</x:f>
        <x:v>0</x:v>
      </x:c>
      <x:c r="B323" s="76" t="n"/>
      <x:c r="C323" s="76" t="n"/>
      <x:c r="D323" s="76" t="n"/>
      <x:c r="E323" s="80" t="n">
        <x:f>F121</x:f>
        <x:v>0</x:v>
      </x:c>
      <x:c r="F323" s="77" t="n"/>
      <x:c r="G323" s="76" t="n">
        <x:f>M121</x:f>
        <x:v>0</x:v>
      </x:c>
      <x:c r="H323" s="76" t="n"/>
      <x:c r="I323" s="76" t="n"/>
      <x:c r="J323" s="76" t="n"/>
      <x:c r="K323" s="76" t="n"/>
      <x:c r="L323" s="76" t="n"/>
      <x:c r="M323" s="76" t="n"/>
    </x:row>
    <x:row r="324">
      <x:c r="A324" s="80" t="n">
        <x:f>A122</x:f>
        <x:v>0</x:v>
      </x:c>
      <x:c r="B324" s="76" t="n"/>
      <x:c r="C324" s="76" t="n"/>
      <x:c r="D324" s="76" t="n"/>
      <x:c r="E324" s="80" t="n">
        <x:f>F122</x:f>
        <x:v>0</x:v>
      </x:c>
      <x:c r="F324" s="77" t="n"/>
      <x:c r="G324" s="76" t="n">
        <x:f>M122</x:f>
        <x:v>0</x:v>
      </x:c>
      <x:c r="H324" s="76" t="n"/>
      <x:c r="I324" s="76" t="n"/>
      <x:c r="J324" s="76" t="n"/>
      <x:c r="K324" s="76" t="n"/>
      <x:c r="L324" s="76" t="n"/>
      <x:c r="M324" s="76" t="n"/>
    </x:row>
    <x:row r="325">
      <x:c r="A325" s="80" t="n">
        <x:f>A123</x:f>
        <x:v>0</x:v>
      </x:c>
      <x:c r="B325" s="76" t="n"/>
      <x:c r="C325" s="76" t="n"/>
      <x:c r="D325" s="76" t="n"/>
      <x:c r="E325" s="80" t="n">
        <x:f>F123</x:f>
        <x:v>0</x:v>
      </x:c>
      <x:c r="F325" s="77" t="n"/>
      <x:c r="G325" s="76" t="n">
        <x:f>M123</x:f>
        <x:v>0</x:v>
      </x:c>
      <x:c r="H325" s="76" t="n"/>
      <x:c r="I325" s="76" t="n"/>
      <x:c r="J325" s="76" t="n"/>
      <x:c r="K325" s="76" t="n"/>
      <x:c r="L325" s="76" t="n"/>
      <x:c r="M325" s="76" t="n"/>
    </x:row>
    <x:row r="326">
      <x:c r="A326" s="80" t="n">
        <x:f>A124</x:f>
        <x:v>0</x:v>
      </x:c>
      <x:c r="B326" s="76" t="n"/>
      <x:c r="C326" s="76" t="n"/>
      <x:c r="D326" s="76" t="n"/>
      <x:c r="E326" s="80" t="n">
        <x:f>F124</x:f>
        <x:v>0</x:v>
      </x:c>
      <x:c r="F326" s="77" t="n"/>
      <x:c r="G326" s="76" t="n">
        <x:f>M124</x:f>
        <x:v>0</x:v>
      </x:c>
      <x:c r="H326" s="76" t="n"/>
      <x:c r="I326" s="76" t="n"/>
      <x:c r="J326" s="76" t="n"/>
      <x:c r="K326" s="76" t="n"/>
      <x:c r="L326" s="76" t="n"/>
      <x:c r="M326" s="76" t="n"/>
    </x:row>
    <x:row r="327">
      <x:c r="A327" s="80" t="n">
        <x:f>A125</x:f>
        <x:v>0</x:v>
      </x:c>
      <x:c r="B327" s="76" t="n"/>
      <x:c r="C327" s="76" t="n"/>
      <x:c r="D327" s="76" t="n"/>
      <x:c r="E327" s="80" t="n">
        <x:f>F125</x:f>
        <x:v>0</x:v>
      </x:c>
      <x:c r="F327" s="77" t="n"/>
      <x:c r="G327" s="76" t="n">
        <x:f>M125</x:f>
        <x:v>0</x:v>
      </x:c>
      <x:c r="H327" s="76" t="n"/>
      <x:c r="I327" s="76" t="n"/>
      <x:c r="J327" s="76" t="n"/>
      <x:c r="K327" s="76" t="n"/>
      <x:c r="L327" s="76" t="n"/>
      <x:c r="M327" s="76" t="n"/>
    </x:row>
    <x:row r="328">
      <x:c r="A328" s="80" t="n">
        <x:f>A126</x:f>
        <x:v>0</x:v>
      </x:c>
      <x:c r="B328" s="76" t="n"/>
      <x:c r="C328" s="76" t="n"/>
      <x:c r="D328" s="76" t="n"/>
      <x:c r="E328" s="80" t="n">
        <x:f>F126</x:f>
        <x:v>0</x:v>
      </x:c>
      <x:c r="F328" s="77" t="n"/>
      <x:c r="G328" s="76" t="n">
        <x:f>M126</x:f>
        <x:v>0</x:v>
      </x:c>
      <x:c r="H328" s="76" t="n"/>
      <x:c r="I328" s="76" t="n"/>
      <x:c r="J328" s="76" t="n"/>
      <x:c r="K328" s="76" t="n"/>
      <x:c r="L328" s="76" t="n"/>
      <x:c r="M328" s="76" t="n"/>
    </x:row>
    <x:row r="329">
      <x:c r="A329" s="80" t="n">
        <x:f>A127</x:f>
        <x:v>0</x:v>
      </x:c>
      <x:c r="B329" s="76" t="n"/>
      <x:c r="C329" s="76" t="n"/>
      <x:c r="D329" s="76" t="n"/>
      <x:c r="E329" s="80" t="n">
        <x:f>F127</x:f>
        <x:v>0</x:v>
      </x:c>
      <x:c r="F329" s="77" t="n"/>
      <x:c r="G329" s="76" t="n">
        <x:f>M127</x:f>
        <x:v>0</x:v>
      </x:c>
      <x:c r="H329" s="76" t="n"/>
      <x:c r="I329" s="76" t="n"/>
      <x:c r="J329" s="76" t="n"/>
      <x:c r="K329" s="76" t="n"/>
      <x:c r="L329" s="76" t="n"/>
      <x:c r="M329" s="76" t="n"/>
    </x:row>
    <x:row r="330">
      <x:c r="A330" s="80" t="n">
        <x:f>A128</x:f>
        <x:v>0</x:v>
      </x:c>
      <x:c r="B330" s="76" t="n"/>
      <x:c r="C330" s="76" t="n"/>
      <x:c r="D330" s="76" t="n"/>
      <x:c r="E330" s="80" t="n">
        <x:f>F128</x:f>
        <x:v>0</x:v>
      </x:c>
      <x:c r="F330" s="77" t="n"/>
      <x:c r="G330" s="76" t="n">
        <x:f>M128</x:f>
        <x:v>0</x:v>
      </x:c>
      <x:c r="H330" s="76" t="n"/>
      <x:c r="I330" s="76" t="n"/>
      <x:c r="J330" s="76" t="n"/>
      <x:c r="K330" s="76" t="n"/>
      <x:c r="L330" s="76" t="n"/>
      <x:c r="M330" s="76" t="n"/>
    </x:row>
    <x:row r="331">
      <x:c r="A331" s="80" t="n">
        <x:f>A129</x:f>
        <x:v>0</x:v>
      </x:c>
      <x:c r="B331" s="76" t="n"/>
      <x:c r="C331" s="76" t="n"/>
      <x:c r="D331" s="76" t="n"/>
      <x:c r="E331" s="80" t="n">
        <x:f>F129</x:f>
        <x:v>0</x:v>
      </x:c>
      <x:c r="F331" s="77" t="n"/>
      <x:c r="G331" s="76" t="n">
        <x:f>M129</x:f>
        <x:v>0</x:v>
      </x:c>
      <x:c r="H331" s="76" t="n"/>
      <x:c r="I331" s="76" t="n"/>
      <x:c r="J331" s="76" t="n"/>
      <x:c r="K331" s="76" t="n"/>
      <x:c r="L331" s="76" t="n"/>
      <x:c r="M331" s="76" t="n"/>
    </x:row>
    <x:row r="332">
      <x:c r="A332" s="80" t="n">
        <x:f>A130</x:f>
        <x:v>0</x:v>
      </x:c>
      <x:c r="B332" s="76" t="n"/>
      <x:c r="C332" s="76" t="n"/>
      <x:c r="D332" s="76" t="n"/>
      <x:c r="E332" s="80" t="n">
        <x:f>F130</x:f>
        <x:v>0</x:v>
      </x:c>
      <x:c r="F332" s="77" t="n"/>
      <x:c r="G332" s="76" t="n">
        <x:f>M130</x:f>
        <x:v>0</x:v>
      </x:c>
      <x:c r="H332" s="76" t="n"/>
      <x:c r="I332" s="76" t="n"/>
      <x:c r="J332" s="76" t="n"/>
      <x:c r="K332" s="76" t="n"/>
      <x:c r="L332" s="76" t="n"/>
      <x:c r="M332" s="76" t="n"/>
    </x:row>
    <x:row r="333">
      <x:c r="A333" s="80" t="n">
        <x:f>A131</x:f>
        <x:v>0</x:v>
      </x:c>
      <x:c r="B333" s="76" t="n"/>
      <x:c r="C333" s="76" t="n"/>
      <x:c r="D333" s="76" t="n"/>
      <x:c r="E333" s="80" t="n">
        <x:f>F131</x:f>
        <x:v>0</x:v>
      </x:c>
      <x:c r="F333" s="77" t="n"/>
      <x:c r="G333" s="76" t="n">
        <x:f>M131</x:f>
        <x:v>0</x:v>
      </x:c>
      <x:c r="H333" s="76" t="n"/>
      <x:c r="I333" s="76" t="n"/>
      <x:c r="J333" s="76" t="n"/>
      <x:c r="K333" s="76" t="n"/>
      <x:c r="L333" s="76" t="n"/>
      <x:c r="M333" s="76" t="n"/>
    </x:row>
    <x:row r="334">
      <x:c r="A334" s="80" t="n">
        <x:f>A132</x:f>
        <x:v>0</x:v>
      </x:c>
      <x:c r="B334" s="76" t="n"/>
      <x:c r="C334" s="76" t="n"/>
      <x:c r="D334" s="76" t="n"/>
      <x:c r="E334" s="80" t="n">
        <x:f>F132</x:f>
        <x:v>0</x:v>
      </x:c>
      <x:c r="F334" s="77" t="n"/>
      <x:c r="G334" s="76" t="n">
        <x:f>M132</x:f>
        <x:v>0</x:v>
      </x:c>
      <x:c r="H334" s="76" t="n"/>
      <x:c r="I334" s="76" t="n"/>
      <x:c r="J334" s="76" t="n"/>
      <x:c r="K334" s="76" t="n"/>
      <x:c r="L334" s="76" t="n"/>
      <x:c r="M334" s="76" t="n"/>
    </x:row>
    <x:row r="335">
      <x:c r="A335" s="80" t="n">
        <x:f>A133</x:f>
        <x:v>0</x:v>
      </x:c>
      <x:c r="B335" s="76" t="n"/>
      <x:c r="C335" s="76" t="n"/>
      <x:c r="D335" s="76" t="n"/>
      <x:c r="E335" s="80" t="n">
        <x:f>F133</x:f>
        <x:v>0</x:v>
      </x:c>
      <x:c r="F335" s="77" t="n"/>
      <x:c r="G335" s="76" t="n">
        <x:f>M133</x:f>
        <x:v>0</x:v>
      </x:c>
      <x:c r="H335" s="76" t="n"/>
      <x:c r="I335" s="76" t="n"/>
      <x:c r="J335" s="76" t="n"/>
      <x:c r="K335" s="76" t="n"/>
      <x:c r="L335" s="76" t="n"/>
      <x:c r="M335" s="76" t="n"/>
    </x:row>
    <x:row r="336">
      <x:c r="A336" s="80" t="n">
        <x:f>A134</x:f>
        <x:v>0</x:v>
      </x:c>
      <x:c r="B336" s="76" t="n"/>
      <x:c r="C336" s="76" t="n"/>
      <x:c r="D336" s="76" t="n"/>
      <x:c r="E336" s="80" t="n">
        <x:f>F134</x:f>
        <x:v>0</x:v>
      </x:c>
      <x:c r="F336" s="77" t="n"/>
      <x:c r="G336" s="76" t="n">
        <x:f>M134</x:f>
        <x:v>0</x:v>
      </x:c>
      <x:c r="H336" s="76" t="n"/>
      <x:c r="I336" s="76" t="n"/>
      <x:c r="J336" s="76" t="n"/>
      <x:c r="K336" s="76" t="n"/>
      <x:c r="L336" s="76" t="n"/>
      <x:c r="M336" s="76" t="n"/>
    </x:row>
    <x:row r="337">
      <x:c r="A337" s="80" t="n">
        <x:f>A135</x:f>
        <x:v>0</x:v>
      </x:c>
      <x:c r="B337" s="76" t="n"/>
      <x:c r="C337" s="76" t="n"/>
      <x:c r="D337" s="76" t="n"/>
      <x:c r="E337" s="80" t="n">
        <x:f>F135</x:f>
        <x:v>0</x:v>
      </x:c>
      <x:c r="F337" s="77" t="n"/>
      <x:c r="G337" s="76" t="n">
        <x:f>M135</x:f>
        <x:v>0</x:v>
      </x:c>
      <x:c r="H337" s="76" t="n"/>
      <x:c r="I337" s="76" t="n"/>
      <x:c r="J337" s="76" t="n"/>
      <x:c r="K337" s="76" t="n"/>
      <x:c r="L337" s="76" t="n"/>
      <x:c r="M337" s="76" t="n"/>
    </x:row>
    <x:row r="338">
      <x:c r="A338" s="80" t="n">
        <x:f>A136</x:f>
        <x:v>0</x:v>
      </x:c>
      <x:c r="B338" s="76" t="n"/>
      <x:c r="C338" s="76" t="n"/>
      <x:c r="D338" s="76" t="n"/>
      <x:c r="E338" s="80" t="n">
        <x:f>F136</x:f>
        <x:v>0</x:v>
      </x:c>
      <x:c r="F338" s="77" t="n"/>
      <x:c r="G338" s="76" t="n">
        <x:f>M136</x:f>
        <x:v>0</x:v>
      </x:c>
      <x:c r="H338" s="76" t="n"/>
      <x:c r="I338" s="76" t="n"/>
      <x:c r="J338" s="76" t="n"/>
      <x:c r="K338" s="76" t="n"/>
      <x:c r="L338" s="76" t="n"/>
      <x:c r="M338" s="76" t="n"/>
    </x:row>
    <x:row r="339">
      <x:c r="A339" s="80" t="n">
        <x:f>A137</x:f>
        <x:v>0</x:v>
      </x:c>
      <x:c r="B339" s="76" t="n"/>
      <x:c r="C339" s="76" t="n"/>
      <x:c r="D339" s="76" t="n"/>
      <x:c r="E339" s="80" t="n">
        <x:f>F137</x:f>
        <x:v>0</x:v>
      </x:c>
      <x:c r="F339" s="77" t="n"/>
      <x:c r="G339" s="76" t="n">
        <x:f>M137</x:f>
        <x:v>0</x:v>
      </x:c>
      <x:c r="H339" s="76" t="n"/>
      <x:c r="I339" s="76" t="n"/>
      <x:c r="J339" s="76" t="n"/>
      <x:c r="K339" s="76" t="n"/>
      <x:c r="L339" s="76" t="n"/>
      <x:c r="M339" s="76" t="n"/>
    </x:row>
    <x:row r="340">
      <x:c r="A340" s="80" t="n">
        <x:f>A138</x:f>
        <x:v>0</x:v>
      </x:c>
      <x:c r="B340" s="76" t="n"/>
      <x:c r="C340" s="76" t="n"/>
      <x:c r="D340" s="76" t="n"/>
      <x:c r="E340" s="80" t="n">
        <x:f>F138</x:f>
        <x:v>0</x:v>
      </x:c>
      <x:c r="F340" s="77" t="n"/>
      <x:c r="G340" s="76" t="n">
        <x:f>M138</x:f>
        <x:v>0</x:v>
      </x:c>
      <x:c r="H340" s="76" t="n"/>
      <x:c r="I340" s="76" t="n"/>
      <x:c r="J340" s="76" t="n"/>
      <x:c r="K340" s="76" t="n"/>
      <x:c r="L340" s="76" t="n"/>
      <x:c r="M340" s="76" t="n"/>
    </x:row>
    <x:row r="341">
      <x:c r="A341" s="80" t="n">
        <x:f>A139</x:f>
        <x:v>0</x:v>
      </x:c>
      <x:c r="B341" s="76" t="n"/>
      <x:c r="C341" s="76" t="n"/>
      <x:c r="D341" s="76" t="n"/>
      <x:c r="E341" s="80" t="n">
        <x:f>F139</x:f>
        <x:v>0</x:v>
      </x:c>
      <x:c r="F341" s="77" t="n"/>
      <x:c r="G341" s="76" t="n">
        <x:f>M139</x:f>
        <x:v>0</x:v>
      </x:c>
      <x:c r="H341" s="76" t="n"/>
      <x:c r="I341" s="76" t="n"/>
      <x:c r="J341" s="76" t="n"/>
      <x:c r="K341" s="76" t="n"/>
      <x:c r="L341" s="76" t="n"/>
      <x:c r="M341" s="76" t="n"/>
    </x:row>
    <x:row r="342">
      <x:c r="A342" s="80" t="n">
        <x:f>A140</x:f>
        <x:v>0</x:v>
      </x:c>
      <x:c r="B342" s="76" t="n"/>
      <x:c r="C342" s="76" t="n"/>
      <x:c r="D342" s="76" t="n"/>
      <x:c r="E342" s="80" t="n">
        <x:f>F140</x:f>
        <x:v>0</x:v>
      </x:c>
      <x:c r="F342" s="77" t="n"/>
      <x:c r="G342" s="76" t="n">
        <x:f>M140</x:f>
        <x:v>0</x:v>
      </x:c>
      <x:c r="H342" s="76" t="n"/>
      <x:c r="I342" s="76" t="n"/>
      <x:c r="J342" s="76" t="n"/>
      <x:c r="K342" s="76" t="n"/>
      <x:c r="L342" s="76" t="n"/>
      <x:c r="M342" s="76" t="n"/>
    </x:row>
    <x:row r="343">
      <x:c r="A343" s="80" t="n">
        <x:f>A141</x:f>
        <x:v>0</x:v>
      </x:c>
      <x:c r="B343" s="76" t="n"/>
      <x:c r="C343" s="76" t="n"/>
      <x:c r="D343" s="76" t="n"/>
      <x:c r="E343" s="80" t="n">
        <x:f>F141</x:f>
        <x:v>0</x:v>
      </x:c>
      <x:c r="F343" s="77" t="n"/>
      <x:c r="G343" s="76" t="n">
        <x:f>M141</x:f>
        <x:v>0</x:v>
      </x:c>
      <x:c r="H343" s="76" t="n"/>
      <x:c r="I343" s="76" t="n"/>
      <x:c r="J343" s="76" t="n"/>
      <x:c r="K343" s="76" t="n"/>
      <x:c r="L343" s="76" t="n"/>
      <x:c r="M343" s="76" t="n"/>
    </x:row>
    <x:row r="344">
      <x:c r="A344" s="80" t="n">
        <x:f>A142</x:f>
        <x:v>0</x:v>
      </x:c>
      <x:c r="B344" s="76" t="n"/>
      <x:c r="C344" s="76" t="n"/>
      <x:c r="D344" s="76" t="n"/>
      <x:c r="E344" s="80" t="n">
        <x:f>F142</x:f>
        <x:v>0</x:v>
      </x:c>
      <x:c r="F344" s="77" t="n"/>
      <x:c r="G344" s="76" t="n">
        <x:f>M142</x:f>
        <x:v>0</x:v>
      </x:c>
      <x:c r="H344" s="76" t="n"/>
      <x:c r="I344" s="76" t="n"/>
      <x:c r="J344" s="76" t="n"/>
      <x:c r="K344" s="76" t="n"/>
      <x:c r="L344" s="76" t="n"/>
      <x:c r="M344" s="76" t="n"/>
    </x:row>
    <x:row r="345">
      <x:c r="A345" s="80" t="n">
        <x:f>A143</x:f>
        <x:v>0</x:v>
      </x:c>
      <x:c r="B345" s="76" t="n"/>
      <x:c r="C345" s="76" t="n"/>
      <x:c r="D345" s="76" t="n"/>
      <x:c r="E345" s="80" t="n">
        <x:f>F143</x:f>
        <x:v>0</x:v>
      </x:c>
      <x:c r="F345" s="77" t="n"/>
      <x:c r="G345" s="76" t="n">
        <x:f>M143</x:f>
        <x:v>0</x:v>
      </x:c>
      <x:c r="H345" s="76" t="n"/>
      <x:c r="I345" s="76" t="n"/>
      <x:c r="J345" s="76" t="n"/>
      <x:c r="K345" s="76" t="n"/>
      <x:c r="L345" s="76" t="n"/>
      <x:c r="M345" s="76" t="n"/>
    </x:row>
    <x:row r="346">
      <x:c r="A346" s="80" t="n">
        <x:f>A144</x:f>
        <x:v>0</x:v>
      </x:c>
      <x:c r="B346" s="76" t="n"/>
      <x:c r="C346" s="76" t="n"/>
      <x:c r="D346" s="76" t="n"/>
      <x:c r="E346" s="80" t="n">
        <x:f>F144</x:f>
        <x:v>0</x:v>
      </x:c>
      <x:c r="F346" s="77" t="n"/>
      <x:c r="G346" s="76" t="n">
        <x:f>M144</x:f>
        <x:v>0</x:v>
      </x:c>
      <x:c r="H346" s="76" t="n"/>
      <x:c r="I346" s="76" t="n"/>
      <x:c r="J346" s="76" t="n"/>
      <x:c r="K346" s="76" t="n"/>
      <x:c r="L346" s="76" t="n"/>
      <x:c r="M346" s="76" t="n"/>
    </x:row>
    <x:row r="347">
      <x:c r="A347" s="80" t="n">
        <x:f>A145</x:f>
        <x:v>0</x:v>
      </x:c>
      <x:c r="B347" s="76" t="n"/>
      <x:c r="C347" s="76" t="n"/>
      <x:c r="D347" s="76" t="n"/>
      <x:c r="E347" s="80" t="n">
        <x:f>F145</x:f>
        <x:v>0</x:v>
      </x:c>
      <x:c r="F347" s="77" t="n"/>
      <x:c r="G347" s="76" t="n">
        <x:f>M145</x:f>
        <x:v>0</x:v>
      </x:c>
      <x:c r="H347" s="76" t="n"/>
      <x:c r="I347" s="76" t="n"/>
      <x:c r="J347" s="76" t="n"/>
      <x:c r="K347" s="76" t="n"/>
      <x:c r="L347" s="76" t="n"/>
      <x:c r="M347" s="76" t="n"/>
    </x:row>
    <x:row r="348">
      <x:c r="A348" s="80" t="n">
        <x:f>A146</x:f>
        <x:v>0</x:v>
      </x:c>
      <x:c r="B348" s="76" t="n"/>
      <x:c r="C348" s="76" t="n"/>
      <x:c r="D348" s="76" t="n"/>
      <x:c r="E348" s="80" t="n">
        <x:f>F146</x:f>
        <x:v>0</x:v>
      </x:c>
      <x:c r="F348" s="77" t="n"/>
      <x:c r="G348" s="76" t="n">
        <x:f>M146</x:f>
        <x:v>0</x:v>
      </x:c>
      <x:c r="H348" s="76" t="n"/>
      <x:c r="I348" s="76" t="n"/>
      <x:c r="J348" s="76" t="n"/>
      <x:c r="K348" s="76" t="n"/>
      <x:c r="L348" s="76" t="n"/>
      <x:c r="M348" s="76" t="n"/>
    </x:row>
    <x:row r="349">
      <x:c r="A349" s="80" t="n">
        <x:f>A147</x:f>
        <x:v>0</x:v>
      </x:c>
      <x:c r="B349" s="76" t="n"/>
      <x:c r="C349" s="76" t="n"/>
      <x:c r="D349" s="76" t="n"/>
      <x:c r="E349" s="80" t="n">
        <x:f>F147</x:f>
        <x:v>0</x:v>
      </x:c>
      <x:c r="F349" s="77" t="n"/>
      <x:c r="G349" s="76" t="n">
        <x:f>M147</x:f>
        <x:v>0</x:v>
      </x:c>
      <x:c r="H349" s="76" t="n"/>
      <x:c r="I349" s="76" t="n"/>
      <x:c r="J349" s="76" t="n"/>
      <x:c r="K349" s="76" t="n"/>
      <x:c r="L349" s="76" t="n"/>
      <x:c r="M349" s="76" t="n"/>
    </x:row>
    <x:row r="350">
      <x:c r="A350" s="80" t="n">
        <x:f>A148</x:f>
        <x:v>0</x:v>
      </x:c>
      <x:c r="B350" s="76" t="n"/>
      <x:c r="C350" s="76" t="n"/>
      <x:c r="D350" s="76" t="n"/>
      <x:c r="E350" s="80" t="n">
        <x:f>F148</x:f>
        <x:v>0</x:v>
      </x:c>
      <x:c r="F350" s="77" t="n"/>
      <x:c r="G350" s="76" t="n">
        <x:f>M148</x:f>
        <x:v>0</x:v>
      </x:c>
      <x:c r="H350" s="76" t="n"/>
      <x:c r="I350" s="76" t="n"/>
      <x:c r="J350" s="76" t="n"/>
      <x:c r="K350" s="76" t="n"/>
      <x:c r="L350" s="76" t="n"/>
      <x:c r="M350" s="76" t="n"/>
    </x:row>
    <x:row r="351">
      <x:c r="A351" s="80" t="n">
        <x:f>A149</x:f>
        <x:v>0</x:v>
      </x:c>
      <x:c r="B351" s="76" t="n"/>
      <x:c r="C351" s="76" t="n"/>
      <x:c r="D351" s="76" t="n"/>
      <x:c r="E351" s="80" t="n">
        <x:f>F149</x:f>
        <x:v>0</x:v>
      </x:c>
      <x:c r="F351" s="77" t="n"/>
      <x:c r="G351" s="76" t="n">
        <x:f>M149</x:f>
        <x:v>0</x:v>
      </x:c>
      <x:c r="H351" s="76" t="n"/>
      <x:c r="I351" s="76" t="n"/>
      <x:c r="J351" s="76" t="n"/>
      <x:c r="K351" s="76" t="n"/>
      <x:c r="L351" s="76" t="n"/>
      <x:c r="M351" s="76" t="n"/>
    </x:row>
    <x:row r="352">
      <x:c r="A352" s="80" t="n">
        <x:f>A150</x:f>
        <x:v>0</x:v>
      </x:c>
      <x:c r="B352" s="76" t="n"/>
      <x:c r="C352" s="76" t="n"/>
      <x:c r="D352" s="76" t="n"/>
      <x:c r="E352" s="80" t="n">
        <x:f>F150</x:f>
        <x:v>0</x:v>
      </x:c>
      <x:c r="F352" s="77" t="n"/>
      <x:c r="G352" s="76" t="n">
        <x:f>M150</x:f>
        <x:v>0</x:v>
      </x:c>
      <x:c r="H352" s="76" t="n"/>
      <x:c r="I352" s="76" t="n"/>
      <x:c r="J352" s="76" t="n"/>
      <x:c r="K352" s="76" t="n"/>
      <x:c r="L352" s="76" t="n"/>
      <x:c r="M352" s="76" t="n"/>
    </x:row>
    <x:row r="353">
      <x:c r="A353" s="80" t="n">
        <x:f>A151</x:f>
        <x:v>0</x:v>
      </x:c>
      <x:c r="B353" s="76" t="n"/>
      <x:c r="C353" s="76" t="n"/>
      <x:c r="D353" s="76" t="n"/>
      <x:c r="E353" s="80" t="n">
        <x:f>F151</x:f>
        <x:v>0</x:v>
      </x:c>
      <x:c r="F353" s="77" t="n"/>
      <x:c r="G353" s="76" t="n">
        <x:f>M151</x:f>
        <x:v>0</x:v>
      </x:c>
      <x:c r="H353" s="76" t="n"/>
      <x:c r="I353" s="76" t="n"/>
      <x:c r="J353" s="76" t="n"/>
      <x:c r="K353" s="76" t="n"/>
      <x:c r="L353" s="76" t="n"/>
      <x:c r="M353" s="76" t="n"/>
    </x:row>
    <x:row r="354">
      <x:c r="A354" s="80" t="n">
        <x:f>A152</x:f>
        <x:v>0</x:v>
      </x:c>
      <x:c r="B354" s="76" t="n"/>
      <x:c r="C354" s="76" t="n"/>
      <x:c r="D354" s="76" t="n"/>
      <x:c r="E354" s="80" t="n">
        <x:f>F152</x:f>
        <x:v>0</x:v>
      </x:c>
      <x:c r="F354" s="77" t="n"/>
      <x:c r="G354" s="76" t="n">
        <x:f>M152</x:f>
        <x:v>0</x:v>
      </x:c>
      <x:c r="H354" s="76" t="n"/>
      <x:c r="I354" s="76" t="n"/>
      <x:c r="J354" s="76" t="n"/>
      <x:c r="K354" s="76" t="n"/>
      <x:c r="L354" s="76" t="n"/>
      <x:c r="M354" s="76" t="n"/>
    </x:row>
    <x:row r="355">
      <x:c r="A355" s="80" t="n">
        <x:f>A153</x:f>
        <x:v>0</x:v>
      </x:c>
      <x:c r="B355" s="76" t="n"/>
      <x:c r="C355" s="76" t="n"/>
      <x:c r="D355" s="76" t="n"/>
      <x:c r="E355" s="80" t="n">
        <x:f>F153</x:f>
        <x:v>0</x:v>
      </x:c>
      <x:c r="F355" s="77" t="n"/>
      <x:c r="G355" s="76" t="n">
        <x:f>M153</x:f>
        <x:v>0</x:v>
      </x:c>
      <x:c r="H355" s="76" t="n"/>
      <x:c r="I355" s="76" t="n"/>
      <x:c r="J355" s="76" t="n"/>
      <x:c r="K355" s="76" t="n"/>
      <x:c r="L355" s="76" t="n"/>
      <x:c r="M355" s="76" t="n"/>
    </x:row>
    <x:row r="356">
      <x:c r="A356" s="80" t="n">
        <x:f>A154</x:f>
        <x:v>0</x:v>
      </x:c>
      <x:c r="B356" s="76" t="n"/>
      <x:c r="C356" s="76" t="n"/>
      <x:c r="D356" s="76" t="n"/>
      <x:c r="E356" s="80" t="n">
        <x:f>F154</x:f>
        <x:v>0</x:v>
      </x:c>
      <x:c r="F356" s="77" t="n"/>
      <x:c r="G356" s="76" t="n">
        <x:f>M154</x:f>
        <x:v>0</x:v>
      </x:c>
      <x:c r="H356" s="76" t="n"/>
      <x:c r="I356" s="76" t="n"/>
      <x:c r="J356" s="76" t="n"/>
      <x:c r="K356" s="76" t="n"/>
      <x:c r="L356" s="76" t="n"/>
      <x:c r="M356" s="76" t="n"/>
    </x:row>
    <x:row r="357">
      <x:c r="A357" s="80" t="n">
        <x:f>A155</x:f>
        <x:v>0</x:v>
      </x:c>
      <x:c r="B357" s="76" t="n"/>
      <x:c r="C357" s="76" t="n"/>
      <x:c r="D357" s="76" t="n"/>
      <x:c r="E357" s="80" t="n">
        <x:f>F155</x:f>
        <x:v>0</x:v>
      </x:c>
      <x:c r="F357" s="77" t="n"/>
      <x:c r="G357" s="76" t="n">
        <x:f>M155</x:f>
        <x:v>0</x:v>
      </x:c>
      <x:c r="H357" s="76" t="n"/>
      <x:c r="I357" s="76" t="n"/>
      <x:c r="J357" s="76" t="n"/>
      <x:c r="K357" s="76" t="n"/>
      <x:c r="L357" s="76" t="n"/>
      <x:c r="M357" s="76" t="n"/>
    </x:row>
    <x:row r="358">
      <x:c r="A358" s="80" t="n">
        <x:f>A156</x:f>
        <x:v>0</x:v>
      </x:c>
      <x:c r="B358" s="76" t="n"/>
      <x:c r="C358" s="76" t="n"/>
      <x:c r="D358" s="76" t="n"/>
      <x:c r="E358" s="80" t="n">
        <x:f>F156</x:f>
        <x:v>0</x:v>
      </x:c>
      <x:c r="F358" s="77" t="n"/>
      <x:c r="G358" s="76" t="n">
        <x:f>M156</x:f>
        <x:v>0</x:v>
      </x:c>
      <x:c r="H358" s="76" t="n"/>
      <x:c r="I358" s="76" t="n"/>
      <x:c r="J358" s="76" t="n"/>
      <x:c r="K358" s="76" t="n"/>
      <x:c r="L358" s="76" t="n"/>
      <x:c r="M358" s="76" t="n"/>
    </x:row>
    <x:row r="362" s="97" customFormat="1" ht="24" customHeight="1">
      <x:c r="A362" s="99" t="inlineStr">
        <x:is>
          <x:t xml:space="preserve">TEMPLATE CONTRACT</x:t>
        </x:is>
      </x:c>
      <x:c r="B362" s="154" t="n"/>
      <x:c r="C362" s="154" t="n"/>
      <x:c r="D362" s="154" t="n"/>
      <x:c r="E362" s="154" t="n"/>
      <x:c r="F362" s="154" t="n"/>
      <x:c r="G362" s="154" t="n"/>
      <x:c r="H362" s="154" t="n"/>
      <x:c r="I362" s="154" t="n"/>
      <x:c r="J362" s="154" t="n"/>
      <x:c r="K362" s="154" t="n"/>
      <x:c r="L362" s="154" t="n"/>
      <x:c r="M362" s="154" t="n"/>
      <x:c r="N362" s="154" t="n"/>
      <x:c r="O362" s="154" t="n"/>
      <x:c r="P362" s="154" t="n"/>
      <x:c r="Q362" s="154" t="n"/>
      <x:c r="R362" s="154" t="n"/>
      <x:c r="S362" s="154" t="n"/>
      <x:c r="T362" s="154" t="n"/>
    </x:row>
    <x:row r="363">
      <x:c r="A363" s="105" t="inlineStr">
        <x:is>
          <x:t xml:space="preserve">Trust is assigned at |▪︎▪︎| BitGroup level; the visual Trust lane only projects that assignment across constituent coordinates.</x:t>
        </x:is>
      </x:c>
    </x:row>
    <x:row r="364">
      <x:c r="A364" s="105" t="inlineStr">
        <x:is>
          <x:t xml:space="preserve">Bit Type codes come from 🛠️A. Trust codes come from 🛠️B. Links are registered in 🔗A.</x:t>
        </x:is>
      </x:c>
    </x:row>
    <x:row r="365">
      <x:c r="A365" s="105" t="inlineStr">
        <x:is>
          <x:t xml:space="preserve">The visual State lane is test input and is not semantic authority.</x:t>
        </x:is>
      </x:c>
    </x:row>
    <x:row r="366">
      <x:c r="A366" s="105" t="inlineStr">
        <x:is>
          <x:t xml:space="preserve">If a real SK cannot fit this grammar without special-case hacking, PATCH the Builder shell rather than the SK.</x:t>
        </x:is>
      </x:c>
    </x:row>
  </x:sheetData>
  <x:mergeCells>
    <x:mergeCell ref="A362:T362"/>
    <x:mergeCell ref="A34:T34"/>
    <x:mergeCell ref="A48:T48"/>
    <x:mergeCell ref="A261:T261"/>
    <x:mergeCell ref="A59:T59"/>
    <x:mergeCell ref="A11:T11"/>
    <x:mergeCell ref="A1:T1"/>
    <x:mergeCell ref="A363:T363"/>
    <x:mergeCell ref="A41:T41"/>
    <x:mergeCell ref="A366:T366"/>
    <x:mergeCell ref="A364:T364"/>
    <x:mergeCell ref="A27:T27"/>
    <x:mergeCell ref="A56:T56"/>
    <x:mergeCell ref="A365:T365"/>
    <x:mergeCell ref="A2:T2"/>
    <x:mergeCell ref="A160:T160"/>
    <x:mergeCell ref="A5:T5"/>
    <x:mergeCell ref="A20:T20"/>
    <x:mergeCell ref="A13:T13"/>
  </x:mergeCells>
  <x:conditionalFormatting sqref="B15:Q15">
    <x:cfRule type="cellIs" dxfId="16" priority="1" operator="equal">
      <x:formula>"₸1"</x:formula>
    </x:cfRule>
    <x:cfRule type="cellIs" dxfId="15" priority="2" operator="equal">
      <x:formula>"₸2"</x:formula>
    </x:cfRule>
    <x:cfRule type="cellIs" dxfId="14" priority="3" operator="equal">
      <x:formula>"₸3"</x:formula>
    </x:cfRule>
    <x:cfRule type="cellIs" dxfId="13" priority="4" operator="equal">
      <x:formula>"₸4"</x:formula>
    </x:cfRule>
    <x:cfRule type="cellIs" dxfId="12" priority="5" operator="equal">
      <x:formula>"₸5"</x:formula>
    </x:cfRule>
  </x:conditionalFormatting>
  <x:conditionalFormatting sqref="B16:Q16">
    <x:cfRule type="cellIs" dxfId="11" priority="6" operator="equal">
      <x:formula>"1"</x:formula>
    </x:cfRule>
    <x:cfRule type="cellIs" dxfId="10" priority="7" operator="equal">
      <x:formula>"2A"</x:formula>
    </x:cfRule>
    <x:cfRule type="cellIs" dxfId="9" priority="8" operator="equal">
      <x:formula>"2B"</x:formula>
    </x:cfRule>
    <x:cfRule type="cellIs" dxfId="8" priority="9" operator="equal">
      <x:formula>"3"</x:formula>
    </x:cfRule>
    <x:cfRule type="cellIs" dxfId="7" priority="10" operator="equal">
      <x:formula>"4"</x:formula>
    </x:cfRule>
    <x:cfRule type="cellIs" dxfId="6" priority="11" operator="equal">
      <x:formula>"5"</x:formula>
    </x:cfRule>
    <x:cfRule type="cellIs" dxfId="5" priority="12" operator="equal">
      <x:formula>"6"</x:formula>
    </x:cfRule>
    <x:cfRule type="cellIs" dxfId="4" priority="13" operator="equal">
      <x:formula>"7"</x:formula>
    </x:cfRule>
    <x:cfRule type="cellIs" dxfId="3" priority="14" operator="equal">
      <x:formula>"8"</x:formula>
    </x:cfRule>
    <x:cfRule type="cellIs" dxfId="2" priority="15" operator="equal">
      <x:formula>"9"</x:formula>
    </x:cfRule>
    <x:cfRule type="cellIs" dxfId="1" priority="16" operator="equal">
      <x:formula>"10"</x:formula>
    </x:cfRule>
    <x:cfRule type="cellIs" dxfId="0" priority="17" operator="equal">
      <x:formula>"11"</x:formula>
    </x:cfRule>
  </x:conditionalFormatting>
  <x:conditionalFormatting sqref="B22:Q22">
    <x:cfRule type="cellIs" dxfId="16" priority="18" operator="equal">
      <x:formula>"₸1"</x:formula>
    </x:cfRule>
    <x:cfRule type="cellIs" dxfId="15" priority="19" operator="equal">
      <x:formula>"₸2"</x:formula>
    </x:cfRule>
    <x:cfRule type="cellIs" dxfId="14" priority="20" operator="equal">
      <x:formula>"₸3"</x:formula>
    </x:cfRule>
    <x:cfRule type="cellIs" dxfId="13" priority="21" operator="equal">
      <x:formula>"₸4"</x:formula>
    </x:cfRule>
    <x:cfRule type="cellIs" dxfId="12" priority="22" operator="equal">
      <x:formula>"₸5"</x:formula>
    </x:cfRule>
  </x:conditionalFormatting>
  <x:conditionalFormatting sqref="B23:Q23">
    <x:cfRule type="cellIs" dxfId="11" priority="23" operator="equal">
      <x:formula>"1"</x:formula>
    </x:cfRule>
    <x:cfRule type="cellIs" dxfId="10" priority="24" operator="equal">
      <x:formula>"2A"</x:formula>
    </x:cfRule>
    <x:cfRule type="cellIs" dxfId="9" priority="25" operator="equal">
      <x:formula>"2B"</x:formula>
    </x:cfRule>
    <x:cfRule type="cellIs" dxfId="8" priority="26" operator="equal">
      <x:formula>"3"</x:formula>
    </x:cfRule>
    <x:cfRule type="cellIs" dxfId="7" priority="27" operator="equal">
      <x:formula>"4"</x:formula>
    </x:cfRule>
    <x:cfRule type="cellIs" dxfId="6" priority="28" operator="equal">
      <x:formula>"5"</x:formula>
    </x:cfRule>
    <x:cfRule type="cellIs" dxfId="5" priority="29" operator="equal">
      <x:formula>"6"</x:formula>
    </x:cfRule>
    <x:cfRule type="cellIs" dxfId="4" priority="30" operator="equal">
      <x:formula>"7"</x:formula>
    </x:cfRule>
    <x:cfRule type="cellIs" dxfId="3" priority="31" operator="equal">
      <x:formula>"8"</x:formula>
    </x:cfRule>
    <x:cfRule type="cellIs" dxfId="2" priority="32" operator="equal">
      <x:formula>"9"</x:formula>
    </x:cfRule>
    <x:cfRule type="cellIs" dxfId="1" priority="33" operator="equal">
      <x:formula>"10"</x:formula>
    </x:cfRule>
    <x:cfRule type="cellIs" dxfId="0" priority="34" operator="equal">
      <x:formula>"11"</x:formula>
    </x:cfRule>
  </x:conditionalFormatting>
  <x:conditionalFormatting sqref="B29:Q29">
    <x:cfRule type="cellIs" dxfId="16" priority="35" operator="equal">
      <x:formula>"₸1"</x:formula>
    </x:cfRule>
    <x:cfRule type="cellIs" dxfId="15" priority="36" operator="equal">
      <x:formula>"₸2"</x:formula>
    </x:cfRule>
    <x:cfRule type="cellIs" dxfId="14" priority="37" operator="equal">
      <x:formula>"₸3"</x:formula>
    </x:cfRule>
    <x:cfRule type="cellIs" dxfId="13" priority="38" operator="equal">
      <x:formula>"₸4"</x:formula>
    </x:cfRule>
    <x:cfRule type="cellIs" dxfId="12" priority="39" operator="equal">
      <x:formula>"₸5"</x:formula>
    </x:cfRule>
  </x:conditionalFormatting>
  <x:conditionalFormatting sqref="B30:Q30">
    <x:cfRule type="cellIs" dxfId="11" priority="40" operator="equal">
      <x:formula>"1"</x:formula>
    </x:cfRule>
    <x:cfRule type="cellIs" dxfId="10" priority="41" operator="equal">
      <x:formula>"2A"</x:formula>
    </x:cfRule>
    <x:cfRule type="cellIs" dxfId="9" priority="42" operator="equal">
      <x:formula>"2B"</x:formula>
    </x:cfRule>
    <x:cfRule type="cellIs" dxfId="8" priority="43" operator="equal">
      <x:formula>"3"</x:formula>
    </x:cfRule>
    <x:cfRule type="cellIs" dxfId="7" priority="44" operator="equal">
      <x:formula>"4"</x:formula>
    </x:cfRule>
    <x:cfRule type="cellIs" dxfId="6" priority="45" operator="equal">
      <x:formula>"5"</x:formula>
    </x:cfRule>
    <x:cfRule type="cellIs" dxfId="5" priority="46" operator="equal">
      <x:formula>"6"</x:formula>
    </x:cfRule>
    <x:cfRule type="cellIs" dxfId="4" priority="47" operator="equal">
      <x:formula>"7"</x:formula>
    </x:cfRule>
    <x:cfRule type="cellIs" dxfId="3" priority="48" operator="equal">
      <x:formula>"8"</x:formula>
    </x:cfRule>
    <x:cfRule type="cellIs" dxfId="2" priority="49" operator="equal">
      <x:formula>"9"</x:formula>
    </x:cfRule>
    <x:cfRule type="cellIs" dxfId="1" priority="50" operator="equal">
      <x:formula>"10"</x:formula>
    </x:cfRule>
    <x:cfRule type="cellIs" dxfId="0" priority="51" operator="equal">
      <x:formula>"11"</x:formula>
    </x:cfRule>
  </x:conditionalFormatting>
  <x:conditionalFormatting sqref="B36:Q36">
    <x:cfRule type="cellIs" dxfId="16" priority="52" operator="equal">
      <x:formula>"₸1"</x:formula>
    </x:cfRule>
    <x:cfRule type="cellIs" dxfId="15" priority="53" operator="equal">
      <x:formula>"₸2"</x:formula>
    </x:cfRule>
    <x:cfRule type="cellIs" dxfId="14" priority="54" operator="equal">
      <x:formula>"₸3"</x:formula>
    </x:cfRule>
    <x:cfRule type="cellIs" dxfId="13" priority="55" operator="equal">
      <x:formula>"₸4"</x:formula>
    </x:cfRule>
    <x:cfRule type="cellIs" dxfId="12" priority="56" operator="equal">
      <x:formula>"₸5"</x:formula>
    </x:cfRule>
  </x:conditionalFormatting>
  <x:conditionalFormatting sqref="B37:Q37">
    <x:cfRule type="cellIs" dxfId="11" priority="57" operator="equal">
      <x:formula>"1"</x:formula>
    </x:cfRule>
    <x:cfRule type="cellIs" dxfId="10" priority="58" operator="equal">
      <x:formula>"2A"</x:formula>
    </x:cfRule>
    <x:cfRule type="cellIs" dxfId="9" priority="59" operator="equal">
      <x:formula>"2B"</x:formula>
    </x:cfRule>
    <x:cfRule type="cellIs" dxfId="8" priority="60" operator="equal">
      <x:formula>"3"</x:formula>
    </x:cfRule>
    <x:cfRule type="cellIs" dxfId="7" priority="61" operator="equal">
      <x:formula>"4"</x:formula>
    </x:cfRule>
    <x:cfRule type="cellIs" dxfId="6" priority="62" operator="equal">
      <x:formula>"5"</x:formula>
    </x:cfRule>
    <x:cfRule type="cellIs" dxfId="5" priority="63" operator="equal">
      <x:formula>"6"</x:formula>
    </x:cfRule>
    <x:cfRule type="cellIs" dxfId="4" priority="64" operator="equal">
      <x:formula>"7"</x:formula>
    </x:cfRule>
    <x:cfRule type="cellIs" dxfId="3" priority="65" operator="equal">
      <x:formula>"8"</x:formula>
    </x:cfRule>
    <x:cfRule type="cellIs" dxfId="2" priority="66" operator="equal">
      <x:formula>"9"</x:formula>
    </x:cfRule>
    <x:cfRule type="cellIs" dxfId="1" priority="67" operator="equal">
      <x:formula>"10"</x:formula>
    </x:cfRule>
    <x:cfRule type="cellIs" dxfId="0" priority="68" operator="equal">
      <x:formula>"11"</x:formula>
    </x:cfRule>
  </x:conditionalFormatting>
  <x:conditionalFormatting sqref="B43:Q43">
    <x:cfRule type="cellIs" dxfId="16" priority="69" operator="equal">
      <x:formula>"₸1"</x:formula>
    </x:cfRule>
    <x:cfRule type="cellIs" dxfId="15" priority="70" operator="equal">
      <x:formula>"₸2"</x:formula>
    </x:cfRule>
    <x:cfRule type="cellIs" dxfId="14" priority="71" operator="equal">
      <x:formula>"₸3"</x:formula>
    </x:cfRule>
    <x:cfRule type="cellIs" dxfId="13" priority="72" operator="equal">
      <x:formula>"₸4"</x:formula>
    </x:cfRule>
    <x:cfRule type="cellIs" dxfId="12" priority="73" operator="equal">
      <x:formula>"₸5"</x:formula>
    </x:cfRule>
  </x:conditionalFormatting>
  <x:conditionalFormatting sqref="B44:Q44">
    <x:cfRule type="cellIs" dxfId="11" priority="74" operator="equal">
      <x:formula>"1"</x:formula>
    </x:cfRule>
    <x:cfRule type="cellIs" dxfId="10" priority="75" operator="equal">
      <x:formula>"2A"</x:formula>
    </x:cfRule>
    <x:cfRule type="cellIs" dxfId="9" priority="76" operator="equal">
      <x:formula>"2B"</x:formula>
    </x:cfRule>
    <x:cfRule type="cellIs" dxfId="8" priority="77" operator="equal">
      <x:formula>"3"</x:formula>
    </x:cfRule>
    <x:cfRule type="cellIs" dxfId="7" priority="78" operator="equal">
      <x:formula>"4"</x:formula>
    </x:cfRule>
    <x:cfRule type="cellIs" dxfId="6" priority="79" operator="equal">
      <x:formula>"5"</x:formula>
    </x:cfRule>
    <x:cfRule type="cellIs" dxfId="5" priority="80" operator="equal">
      <x:formula>"6"</x:formula>
    </x:cfRule>
    <x:cfRule type="cellIs" dxfId="4" priority="81" operator="equal">
      <x:formula>"7"</x:formula>
    </x:cfRule>
    <x:cfRule type="cellIs" dxfId="3" priority="82" operator="equal">
      <x:formula>"8"</x:formula>
    </x:cfRule>
    <x:cfRule type="cellIs" dxfId="2" priority="83" operator="equal">
      <x:formula>"9"</x:formula>
    </x:cfRule>
    <x:cfRule type="cellIs" dxfId="1" priority="84" operator="equal">
      <x:formula>"10"</x:formula>
    </x:cfRule>
    <x:cfRule type="cellIs" dxfId="0" priority="85" operator="equal">
      <x:formula>"11"</x:formula>
    </x:cfRule>
  </x:conditionalFormatting>
  <x:conditionalFormatting sqref="B50:Q50">
    <x:cfRule type="cellIs" dxfId="16" priority="86" operator="equal">
      <x:formula>"₸1"</x:formula>
    </x:cfRule>
    <x:cfRule type="cellIs" dxfId="15" priority="87" operator="equal">
      <x:formula>"₸2"</x:formula>
    </x:cfRule>
    <x:cfRule type="cellIs" dxfId="14" priority="88" operator="equal">
      <x:formula>"₸3"</x:formula>
    </x:cfRule>
    <x:cfRule type="cellIs" dxfId="13" priority="89" operator="equal">
      <x:formula>"₸4"</x:formula>
    </x:cfRule>
    <x:cfRule type="cellIs" dxfId="12" priority="90" operator="equal">
      <x:formula>"₸5"</x:formula>
    </x:cfRule>
  </x:conditionalFormatting>
  <x:conditionalFormatting sqref="B51:Q51">
    <x:cfRule type="cellIs" dxfId="11" priority="91" operator="equal">
      <x:formula>"1"</x:formula>
    </x:cfRule>
    <x:cfRule type="cellIs" dxfId="10" priority="92" operator="equal">
      <x:formula>"2A"</x:formula>
    </x:cfRule>
    <x:cfRule type="cellIs" dxfId="9" priority="93" operator="equal">
      <x:formula>"2B"</x:formula>
    </x:cfRule>
    <x:cfRule type="cellIs" dxfId="8" priority="94" operator="equal">
      <x:formula>"3"</x:formula>
    </x:cfRule>
    <x:cfRule type="cellIs" dxfId="7" priority="95" operator="equal">
      <x:formula>"4"</x:formula>
    </x:cfRule>
    <x:cfRule type="cellIs" dxfId="6" priority="96" operator="equal">
      <x:formula>"5"</x:formula>
    </x:cfRule>
    <x:cfRule type="cellIs" dxfId="5" priority="97" operator="equal">
      <x:formula>"6"</x:formula>
    </x:cfRule>
    <x:cfRule type="cellIs" dxfId="4" priority="98" operator="equal">
      <x:formula>"7"</x:formula>
    </x:cfRule>
    <x:cfRule type="cellIs" dxfId="3" priority="99" operator="equal">
      <x:formula>"8"</x:formula>
    </x:cfRule>
    <x:cfRule type="cellIs" dxfId="2" priority="100" operator="equal">
      <x:formula>"9"</x:formula>
    </x:cfRule>
    <x:cfRule type="cellIs" dxfId="1" priority="101" operator="equal">
      <x:formula>"10"</x:formula>
    </x:cfRule>
    <x:cfRule type="cellIs" dxfId="0" priority="102" operator="equal">
      <x:formula>"11"</x:formula>
    </x:cfRule>
  </x:conditionalFormatting>
  <x:dataValidations count="5">
    <x:dataValidation type="list" allowBlank="1" showDropDown="0" showInputMessage="0" showErrorMessage="0" sqref="D7">
      <x:formula1>"Descriptive,Model,Operational"</x:formula1>
    </x:dataValidation>
    <x:dataValidation type="list" allowBlank="1" showDropDown="0" showInputMessage="0" showErrorMessage="0" sqref="F61:F156">
      <x:formula1>TRUST_CODES</x:formula1>
    </x:dataValidation>
    <x:dataValidation type="list" allowBlank="1" showDropDown="0" showInputMessage="0" showErrorMessage="0" sqref="D162:D257">
      <x:formula1>BIT_TYPE_CODES</x:formula1>
    </x:dataValidation>
    <x:dataValidation type="list" allowBlank="1" showDropDown="0" showInputMessage="0" showErrorMessage="0" sqref="I162:I257">
      <x:formula1>"MATCH,REUSE,CREATE,RESERVED"</x:formula1>
    </x:dataValidation>
    <x:dataValidation type="list" allowBlank="1" showDropDown="0" showInputMessage="0" showErrorMessage="0" sqref="B18:Q18 B25:Q25 B32:Q32 B39:Q39 B46:Q46 B53:Q53">
      <x:formula1>"0,1"</x:formula1>
    </x:dataValidation>
  </x:dataValidations>
  <x:hyperlinks>
    <x:hyperlink ref="A3" location="'⁅▪︎|▪︎⁆ ➡️ - SK INDEX'!A1"/>
  </x:hyperlinks>
  <x:pageMargins left="0.7" right="0.7" top="0.75" bottom="0.75" header="0.3" footer="0.3"/>
  <x:tableParts count="4">
    <x:tablePart xmlns:r="http://schemas.openxmlformats.org/officeDocument/2006/relationships" r:id="R73f0d3a47f2c45ba"/>
    <x:tablePart xmlns:r="http://schemas.openxmlformats.org/officeDocument/2006/relationships" r:id="R1ff4034a0d3d49b0"/>
    <x:tablePart xmlns:r="http://schemas.openxmlformats.org/officeDocument/2006/relationships" r:id="R36a65362577c4390"/>
    <x:tablePart xmlns:r="http://schemas.openxmlformats.org/officeDocument/2006/relationships" r:id="Rf36b4f8a0d7f4684"/>
  </x:tableParts>
</x:worksheet>
</file>

<file path=xl/worksheets/sheet10.xml><?xml version="1.0" encoding="utf-8"?>
<x:worksheet xmlns:x="http://schemas.openxmlformats.org/spreadsheetml/2006/main">
  <x:sheetPr>
    <x:tabColor rgb="FF38FF8B"/>
  </x:sheetPr>
  <x:sheetViews>
    <x:sheetView showGridLines="0" workbookViewId="0">
      <x:pane xSplit="1" ySplit="69" topLeftCell="B70" activePane="bottomRight" state="frozen"/>
    </x:sheetView>
  </x:sheetViews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⁅▪︎|▪︎⁆-128 - TEMPLATE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Blank 128-Bit construction surface. Visual view is a projection of the registered Tables below; duplicate and rename only when constructing an actual SK.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</x:row>
    <x:row r="7" s="97" customFormat="1" ht="23.399999618530273" customHeight="1">
      <x:c r="A7" s="5" t="inlineStr">
        <x:is>
          <x:t xml:space="preserve">⁅▪︎|▪︎⁆-128</x:t>
        </x:is>
      </x:c>
      <x:c r="B7" s="5" t="n">
        <x:v>128</x:v>
      </x:c>
      <x:c r="C7" s="5" t="inlineStr">
        <x:is>
          <x:t xml:space="preserve">v0.1</x:t>
        </x:is>
      </x:c>
      <x:c r="D7" s="5" t="n"/>
      <x:c r="E7" s="5" t="inlineStr">
        <x:is>
          <x:t xml:space="preserve">Blank BitWord construction shell.</x:t>
        </x:is>
      </x:c>
      <x:c r="F7" s="5" t="inlineStr">
        <x:is>
          <x:t xml:space="preserve">TEMPLATE</x:t>
        </x:is>
      </x:c>
      <x:c r="G7" s="5" t="inlineStr">
        <x:is>
          <x:t xml:space="preserve">Seed shell; PATCH after real SK trials.</x:t>
        </x:is>
      </x:c>
      <x:c r="H7" s="155" t="inlineStr">
        <x:is>
          <x:t xml:space="preserve">DECLARE PER SK — logical bit order, printed bit order, canonical text form, and byte interchange order are separate from placement-level orientation.</x:t>
        </x:is>
      </x:c>
      <x:c r="I7" s="75" t="inlineStr">
        <x:is>
          <x:t xml:space="preserve">⁅▪︎|▪︎⁆|1..7</x:t>
        </x:is>
      </x:c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|▪︎▪︎||1..15</x:t>
        </x:is>
      </x:c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📖|1..8</x:t>
        </x:is>
      </x:c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IF($B$208="","",IFERROR(VLOOKUP($B$208,$A$75:$T$202,16,FALSE),""))</x:f>
      </x:c>
      <x:c r="C14" s="39" t="str">
        <x:f>IF($B$209="","",IFERROR(VLOOKUP($B$209,$A$75:$T$202,16,FALSE),""))</x:f>
      </x:c>
      <x:c r="D14" s="39" t="str">
        <x:f>IF($B$210="","",IFERROR(VLOOKUP($B$210,$A$75:$T$202,16,FALSE),""))</x:f>
      </x:c>
      <x:c r="E14" s="39" t="str">
        <x:f>IF($B$211="","",IFERROR(VLOOKUP($B$211,$A$75:$T$202,16,FALSE),""))</x:f>
      </x:c>
      <x:c r="F14" s="39" t="str">
        <x:f>IF($B$212="","",IFERROR(VLOOKUP($B$212,$A$75:$T$202,16,FALSE),""))</x:f>
      </x:c>
      <x:c r="G14" s="39" t="str">
        <x:f>IF($B$213="","",IFERROR(VLOOKUP($B$213,$A$75:$T$202,16,FALSE),""))</x:f>
      </x:c>
      <x:c r="H14" s="39" t="str">
        <x:f>IF($B$214="","",IFERROR(VLOOKUP($B$214,$A$75:$T$202,16,FALSE),""))</x:f>
      </x:c>
      <x:c r="I14" s="39" t="str">
        <x:f>IF($B$215="","",IFERROR(VLOOKUP($B$215,$A$75:$T$202,16,FALSE),""))</x:f>
      </x:c>
      <x:c r="J14" s="39" t="str">
        <x:f>IF($B$216="","",IFERROR(VLOOKUP($B$216,$A$75:$T$202,16,FALSE),""))</x:f>
      </x:c>
      <x:c r="K14" s="39" t="str">
        <x:f>IF($B$217="","",IFERROR(VLOOKUP($B$217,$A$75:$T$202,16,FALSE),""))</x:f>
      </x:c>
      <x:c r="L14" s="39" t="str">
        <x:f>IF($B$218="","",IFERROR(VLOOKUP($B$218,$A$75:$T$202,16,FALSE),""))</x:f>
      </x:c>
      <x:c r="M14" s="39" t="str">
        <x:f>IF($B$219="","",IFERROR(VLOOKUP($B$219,$A$75:$T$202,16,FALSE),""))</x:f>
      </x:c>
      <x:c r="N14" s="39" t="str">
        <x:f>IF($B$220="","",IFERROR(VLOOKUP($B$220,$A$75:$T$202,16,FALSE),""))</x:f>
      </x:c>
      <x:c r="O14" s="39" t="str">
        <x:f>IF($B$221="","",IFERROR(VLOOKUP($B$221,$A$75:$T$202,16,FALSE),""))</x:f>
      </x:c>
      <x:c r="P14" s="39" t="str">
        <x:f>IF($B$222="","",IFERROR(VLOOKUP($B$222,$A$75:$T$202,16,FALSE),""))</x:f>
      </x:c>
      <x:c r="Q14" s="39" t="str">
        <x:f>IF($B$223="","",IFERROR(VLOOKUP($B$223,$A$75:$T$202,16,FALSE),""))</x:f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IF($B$208="","",IFERROR(VLOOKUP($B$208,$A$75:$T$202,6,FALSE),""))</x:f>
      </x:c>
      <x:c r="C15" s="39" t="str">
        <x:f>IF($B$209="","",IFERROR(VLOOKUP($B$209,$A$75:$T$202,6,FALSE),""))</x:f>
      </x:c>
      <x:c r="D15" s="39" t="str">
        <x:f>IF($B$210="","",IFERROR(VLOOKUP($B$210,$A$75:$T$202,6,FALSE),""))</x:f>
      </x:c>
      <x:c r="E15" s="39" t="str">
        <x:f>IF($B$211="","",IFERROR(VLOOKUP($B$211,$A$75:$T$202,6,FALSE),""))</x:f>
      </x:c>
      <x:c r="F15" s="39" t="str">
        <x:f>IF($B$212="","",IFERROR(VLOOKUP($B$212,$A$75:$T$202,6,FALSE),""))</x:f>
      </x:c>
      <x:c r="G15" s="39" t="str">
        <x:f>IF($B$213="","",IFERROR(VLOOKUP($B$213,$A$75:$T$202,6,FALSE),""))</x:f>
      </x:c>
      <x:c r="H15" s="39" t="str">
        <x:f>IF($B$214="","",IFERROR(VLOOKUP($B$214,$A$75:$T$202,6,FALSE),""))</x:f>
      </x:c>
      <x:c r="I15" s="39" t="str">
        <x:f>IF($B$215="","",IFERROR(VLOOKUP($B$215,$A$75:$T$202,6,FALSE),""))</x:f>
      </x:c>
      <x:c r="J15" s="39" t="str">
        <x:f>IF($B$216="","",IFERROR(VLOOKUP($B$216,$A$75:$T$202,6,FALSE),""))</x:f>
      </x:c>
      <x:c r="K15" s="39" t="str">
        <x:f>IF($B$217="","",IFERROR(VLOOKUP($B$217,$A$75:$T$202,6,FALSE),""))</x:f>
      </x:c>
      <x:c r="L15" s="39" t="str">
        <x:f>IF($B$218="","",IFERROR(VLOOKUP($B$218,$A$75:$T$202,6,FALSE),""))</x:f>
      </x:c>
      <x:c r="M15" s="39" t="str">
        <x:f>IF($B$219="","",IFERROR(VLOOKUP($B$219,$A$75:$T$202,6,FALSE),""))</x:f>
      </x:c>
      <x:c r="N15" s="39" t="str">
        <x:f>IF($B$220="","",IFERROR(VLOOKUP($B$220,$A$75:$T$202,6,FALSE),""))</x:f>
      </x:c>
      <x:c r="O15" s="39" t="str">
        <x:f>IF($B$221="","",IFERROR(VLOOKUP($B$221,$A$75:$T$202,6,FALSE),""))</x:f>
      </x:c>
      <x:c r="P15" s="39" t="str">
        <x:f>IF($B$222="","",IFERROR(VLOOKUP($B$222,$A$75:$T$202,6,FALSE),""))</x:f>
      </x:c>
      <x:c r="Q15" s="39" t="str">
        <x:f>IF($B$223="","",IFERROR(VLOOKUP($B$223,$A$75:$T$202,6,FALSE),""))</x:f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IF($D$208="","",$D$208)</x:f>
      </x:c>
      <x:c r="C16" s="39" t="str">
        <x:f>IF($D$209="","",$D$209)</x:f>
      </x:c>
      <x:c r="D16" s="39" t="str">
        <x:f>IF($D$210="","",$D$210)</x:f>
      </x:c>
      <x:c r="E16" s="39" t="str">
        <x:f>IF($D$211="","",$D$211)</x:f>
      </x:c>
      <x:c r="F16" s="39" t="str">
        <x:f>IF($D$212="","",$D$212)</x:f>
      </x:c>
      <x:c r="G16" s="39" t="str">
        <x:f>IF($D$213="","",$D$213)</x:f>
      </x:c>
      <x:c r="H16" s="39" t="str">
        <x:f>IF($D$214="","",$D$214)</x:f>
      </x:c>
      <x:c r="I16" s="39" t="str">
        <x:f>IF($D$215="","",$D$215)</x:f>
      </x:c>
      <x:c r="J16" s="39" t="str">
        <x:f>IF($D$216="","",$D$216)</x:f>
      </x:c>
      <x:c r="K16" s="39" t="str">
        <x:f>IF($D$217="","",$D$217)</x:f>
      </x:c>
      <x:c r="L16" s="39" t="str">
        <x:f>IF($D$218="","",$D$218)</x:f>
      </x:c>
      <x:c r="M16" s="39" t="str">
        <x:f>IF($D$219="","",$D$219)</x:f>
      </x:c>
      <x:c r="N16" s="39" t="str">
        <x:f>IF($D$220="","",$D$220)</x:f>
      </x:c>
      <x:c r="O16" s="39" t="str">
        <x:f>IF($D$221="","",$D$221)</x:f>
      </x:c>
      <x:c r="P16" s="39" t="str">
        <x:f>IF($D$222="","",$D$222)</x:f>
      </x:c>
      <x:c r="Q16" s="39" t="str">
        <x:f>IF($D$223="","",$D$223)</x:f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$A$208</x:f>
        <x:v>B000</x:v>
      </x:c>
      <x:c r="C17" s="39" t="str">
        <x:f>$A$209</x:f>
        <x:v>B001</x:v>
      </x:c>
      <x:c r="D17" s="39" t="str">
        <x:f>$A$210</x:f>
        <x:v>B002</x:v>
      </x:c>
      <x:c r="E17" s="39" t="str">
        <x:f>$A$211</x:f>
        <x:v>B003</x:v>
      </x:c>
      <x:c r="F17" s="39" t="str">
        <x:f>$A$212</x:f>
        <x:v>B004</x:v>
      </x:c>
      <x:c r="G17" s="39" t="str">
        <x:f>$A$213</x:f>
        <x:v>B005</x:v>
      </x:c>
      <x:c r="H17" s="39" t="str">
        <x:f>$A$214</x:f>
        <x:v>B006</x:v>
      </x:c>
      <x:c r="I17" s="39" t="str">
        <x:f>$A$215</x:f>
        <x:v>B007</x:v>
      </x:c>
      <x:c r="J17" s="39" t="str">
        <x:f>$A$216</x:f>
        <x:v>B008</x:v>
      </x:c>
      <x:c r="K17" s="39" t="str">
        <x:f>$A$217</x:f>
        <x:v>B009</x:v>
      </x:c>
      <x:c r="L17" s="39" t="str">
        <x:f>$A$218</x:f>
        <x:v>B010</x:v>
      </x:c>
      <x:c r="M17" s="39" t="str">
        <x:f>$A$219</x:f>
        <x:v>B011</x:v>
      </x:c>
      <x:c r="N17" s="39" t="str">
        <x:f>$A$220</x:f>
        <x:v>B012</x:v>
      </x:c>
      <x:c r="O17" s="39" t="str">
        <x:f>$A$221</x:f>
        <x:v>B013</x:v>
      </x:c>
      <x:c r="P17" s="39" t="str">
        <x:f>$A$222</x:f>
        <x:v>B014</x:v>
      </x:c>
      <x:c r="Q17" s="39" t="str">
        <x:f>$A$223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/>
      <x:c r="C18" s="45" t="n"/>
      <x:c r="D18" s="45" t="n"/>
      <x:c r="E18" s="45" t="n"/>
      <x:c r="F18" s="45" t="n"/>
      <x:c r="G18" s="45" t="n"/>
      <x:c r="H18" s="45" t="n"/>
      <x:c r="I18" s="45" t="n"/>
      <x:c r="J18" s="45" t="n"/>
      <x:c r="K18" s="45" t="n"/>
      <x:c r="L18" s="45" t="n"/>
      <x:c r="M18" s="45" t="n"/>
      <x:c r="N18" s="45" t="n"/>
      <x:c r="O18" s="45" t="n"/>
      <x:c r="P18" s="45" t="n"/>
      <x:c r="Q18" s="45" t="n"/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IF($B$224="","",IFERROR(VLOOKUP($B$224,$A$75:$T$202,16,FALSE),""))</x:f>
      </x:c>
      <x:c r="C21" s="39" t="str">
        <x:f>IF($B$225="","",IFERROR(VLOOKUP($B$225,$A$75:$T$202,16,FALSE),""))</x:f>
      </x:c>
      <x:c r="D21" s="39" t="str">
        <x:f>IF($B$226="","",IFERROR(VLOOKUP($B$226,$A$75:$T$202,16,FALSE),""))</x:f>
      </x:c>
      <x:c r="E21" s="39" t="str">
        <x:f>IF($B$227="","",IFERROR(VLOOKUP($B$227,$A$75:$T$202,16,FALSE),""))</x:f>
      </x:c>
      <x:c r="F21" s="39" t="str">
        <x:f>IF($B$228="","",IFERROR(VLOOKUP($B$228,$A$75:$T$202,16,FALSE),""))</x:f>
      </x:c>
      <x:c r="G21" s="39" t="str">
        <x:f>IF($B$229="","",IFERROR(VLOOKUP($B$229,$A$75:$T$202,16,FALSE),""))</x:f>
      </x:c>
      <x:c r="H21" s="39" t="str">
        <x:f>IF($B$230="","",IFERROR(VLOOKUP($B$230,$A$75:$T$202,16,FALSE),""))</x:f>
      </x:c>
      <x:c r="I21" s="39" t="str">
        <x:f>IF($B$231="","",IFERROR(VLOOKUP($B$231,$A$75:$T$202,16,FALSE),""))</x:f>
      </x:c>
      <x:c r="J21" s="39" t="str">
        <x:f>IF($B$232="","",IFERROR(VLOOKUP($B$232,$A$75:$T$202,16,FALSE),""))</x:f>
      </x:c>
      <x:c r="K21" s="39" t="str">
        <x:f>IF($B$233="","",IFERROR(VLOOKUP($B$233,$A$75:$T$202,16,FALSE),""))</x:f>
      </x:c>
      <x:c r="L21" s="39" t="str">
        <x:f>IF($B$234="","",IFERROR(VLOOKUP($B$234,$A$75:$T$202,16,FALSE),""))</x:f>
      </x:c>
      <x:c r="M21" s="39" t="str">
        <x:f>IF($B$235="","",IFERROR(VLOOKUP($B$235,$A$75:$T$202,16,FALSE),""))</x:f>
      </x:c>
      <x:c r="N21" s="39" t="str">
        <x:f>IF($B$236="","",IFERROR(VLOOKUP($B$236,$A$75:$T$202,16,FALSE),""))</x:f>
      </x:c>
      <x:c r="O21" s="39" t="str">
        <x:f>IF($B$237="","",IFERROR(VLOOKUP($B$237,$A$75:$T$202,16,FALSE),""))</x:f>
      </x:c>
      <x:c r="P21" s="39" t="str">
        <x:f>IF($B$238="","",IFERROR(VLOOKUP($B$238,$A$75:$T$202,16,FALSE),""))</x:f>
      </x:c>
      <x:c r="Q21" s="39" t="str">
        <x:f>IF($B$239="","",IFERROR(VLOOKUP($B$239,$A$75:$T$202,16,FALSE),""))</x:f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IF($B$224="","",IFERROR(VLOOKUP($B$224,$A$75:$T$202,6,FALSE),""))</x:f>
      </x:c>
      <x:c r="C22" s="39" t="str">
        <x:f>IF($B$225="","",IFERROR(VLOOKUP($B$225,$A$75:$T$202,6,FALSE),""))</x:f>
      </x:c>
      <x:c r="D22" s="39" t="str">
        <x:f>IF($B$226="","",IFERROR(VLOOKUP($B$226,$A$75:$T$202,6,FALSE),""))</x:f>
      </x:c>
      <x:c r="E22" s="39" t="str">
        <x:f>IF($B$227="","",IFERROR(VLOOKUP($B$227,$A$75:$T$202,6,FALSE),""))</x:f>
      </x:c>
      <x:c r="F22" s="39" t="str">
        <x:f>IF($B$228="","",IFERROR(VLOOKUP($B$228,$A$75:$T$202,6,FALSE),""))</x:f>
      </x:c>
      <x:c r="G22" s="39" t="str">
        <x:f>IF($B$229="","",IFERROR(VLOOKUP($B$229,$A$75:$T$202,6,FALSE),""))</x:f>
      </x:c>
      <x:c r="H22" s="39" t="str">
        <x:f>IF($B$230="","",IFERROR(VLOOKUP($B$230,$A$75:$T$202,6,FALSE),""))</x:f>
      </x:c>
      <x:c r="I22" s="39" t="str">
        <x:f>IF($B$231="","",IFERROR(VLOOKUP($B$231,$A$75:$T$202,6,FALSE),""))</x:f>
      </x:c>
      <x:c r="J22" s="39" t="str">
        <x:f>IF($B$232="","",IFERROR(VLOOKUP($B$232,$A$75:$T$202,6,FALSE),""))</x:f>
      </x:c>
      <x:c r="K22" s="39" t="str">
        <x:f>IF($B$233="","",IFERROR(VLOOKUP($B$233,$A$75:$T$202,6,FALSE),""))</x:f>
      </x:c>
      <x:c r="L22" s="39" t="str">
        <x:f>IF($B$234="","",IFERROR(VLOOKUP($B$234,$A$75:$T$202,6,FALSE),""))</x:f>
      </x:c>
      <x:c r="M22" s="39" t="str">
        <x:f>IF($B$235="","",IFERROR(VLOOKUP($B$235,$A$75:$T$202,6,FALSE),""))</x:f>
      </x:c>
      <x:c r="N22" s="39" t="str">
        <x:f>IF($B$236="","",IFERROR(VLOOKUP($B$236,$A$75:$T$202,6,FALSE),""))</x:f>
      </x:c>
      <x:c r="O22" s="39" t="str">
        <x:f>IF($B$237="","",IFERROR(VLOOKUP($B$237,$A$75:$T$202,6,FALSE),""))</x:f>
      </x:c>
      <x:c r="P22" s="39" t="str">
        <x:f>IF($B$238="","",IFERROR(VLOOKUP($B$238,$A$75:$T$202,6,FALSE),""))</x:f>
      </x:c>
      <x:c r="Q22" s="39" t="str">
        <x:f>IF($B$239="","",IFERROR(VLOOKUP($B$239,$A$75:$T$202,6,FALSE),""))</x:f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IF($D$224="","",$D$224)</x:f>
      </x:c>
      <x:c r="C23" s="39" t="str">
        <x:f>IF($D$225="","",$D$225)</x:f>
      </x:c>
      <x:c r="D23" s="39" t="str">
        <x:f>IF($D$226="","",$D$226)</x:f>
      </x:c>
      <x:c r="E23" s="39" t="str">
        <x:f>IF($D$227="","",$D$227)</x:f>
      </x:c>
      <x:c r="F23" s="39" t="str">
        <x:f>IF($D$228="","",$D$228)</x:f>
      </x:c>
      <x:c r="G23" s="39" t="str">
        <x:f>IF($D$229="","",$D$229)</x:f>
      </x:c>
      <x:c r="H23" s="39" t="str">
        <x:f>IF($D$230="","",$D$230)</x:f>
      </x:c>
      <x:c r="I23" s="39" t="str">
        <x:f>IF($D$231="","",$D$231)</x:f>
      </x:c>
      <x:c r="J23" s="39" t="str">
        <x:f>IF($D$232="","",$D$232)</x:f>
      </x:c>
      <x:c r="K23" s="39" t="str">
        <x:f>IF($D$233="","",$D$233)</x:f>
      </x:c>
      <x:c r="L23" s="39" t="str">
        <x:f>IF($D$234="","",$D$234)</x:f>
      </x:c>
      <x:c r="M23" s="39" t="str">
        <x:f>IF($D$235="","",$D$235)</x:f>
      </x:c>
      <x:c r="N23" s="39" t="str">
        <x:f>IF($D$236="","",$D$236)</x:f>
      </x:c>
      <x:c r="O23" s="39" t="str">
        <x:f>IF($D$237="","",$D$237)</x:f>
      </x:c>
      <x:c r="P23" s="39" t="str">
        <x:f>IF($D$238="","",$D$238)</x:f>
      </x:c>
      <x:c r="Q23" s="39" t="str">
        <x:f>IF($D$239="","",$D$239)</x:f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$A$224</x:f>
        <x:v>B016</x:v>
      </x:c>
      <x:c r="C24" s="39" t="str">
        <x:f>$A$225</x:f>
        <x:v>B017</x:v>
      </x:c>
      <x:c r="D24" s="39" t="str">
        <x:f>$A$226</x:f>
        <x:v>B018</x:v>
      </x:c>
      <x:c r="E24" s="39" t="str">
        <x:f>$A$227</x:f>
        <x:v>B019</x:v>
      </x:c>
      <x:c r="F24" s="39" t="str">
        <x:f>$A$228</x:f>
        <x:v>B020</x:v>
      </x:c>
      <x:c r="G24" s="39" t="str">
        <x:f>$A$229</x:f>
        <x:v>B021</x:v>
      </x:c>
      <x:c r="H24" s="39" t="str">
        <x:f>$A$230</x:f>
        <x:v>B022</x:v>
      </x:c>
      <x:c r="I24" s="39" t="str">
        <x:f>$A$231</x:f>
        <x:v>B023</x:v>
      </x:c>
      <x:c r="J24" s="39" t="str">
        <x:f>$A$232</x:f>
        <x:v>B024</x:v>
      </x:c>
      <x:c r="K24" s="39" t="str">
        <x:f>$A$233</x:f>
        <x:v>B025</x:v>
      </x:c>
      <x:c r="L24" s="39" t="str">
        <x:f>$A$234</x:f>
        <x:v>B026</x:v>
      </x:c>
      <x:c r="M24" s="39" t="str">
        <x:f>$A$235</x:f>
        <x:v>B027</x:v>
      </x:c>
      <x:c r="N24" s="39" t="str">
        <x:f>$A$236</x:f>
        <x:v>B028</x:v>
      </x:c>
      <x:c r="O24" s="39" t="str">
        <x:f>$A$237</x:f>
        <x:v>B029</x:v>
      </x:c>
      <x:c r="P24" s="39" t="str">
        <x:f>$A$238</x:f>
        <x:v>B030</x:v>
      </x:c>
      <x:c r="Q24" s="39" t="str">
        <x:f>$A$239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/>
      <x:c r="C25" s="45" t="n"/>
      <x:c r="D25" s="45" t="n"/>
      <x:c r="E25" s="45" t="n"/>
      <x:c r="F25" s="45" t="n"/>
      <x:c r="G25" s="45" t="n"/>
      <x:c r="H25" s="45" t="n"/>
      <x:c r="I25" s="45" t="n"/>
      <x:c r="J25" s="45" t="n"/>
      <x:c r="K25" s="45" t="n"/>
      <x:c r="L25" s="45" t="n"/>
      <x:c r="M25" s="45" t="n"/>
      <x:c r="N25" s="45" t="n"/>
      <x:c r="O25" s="45" t="n"/>
      <x:c r="P25" s="45" t="n"/>
      <x:c r="Q25" s="45" t="n"/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48" t="inlineStr">
        <x:is>
          <x:t xml:space="preserve">B032–B047</x:t>
        </x:is>
      </x:c>
      <x:c r="B27" s="164" t="n"/>
      <x:c r="C27" s="164" t="n"/>
      <x:c r="D27" s="164" t="n"/>
      <x:c r="E27" s="164" t="n"/>
      <x:c r="F27" s="164" t="n"/>
      <x:c r="G27" s="164" t="n"/>
      <x:c r="H27" s="164" t="n"/>
      <x:c r="I27" s="164" t="n"/>
      <x:c r="J27" s="164" t="n"/>
      <x:c r="K27" s="164" t="n"/>
      <x:c r="L27" s="164" t="n"/>
      <x:c r="M27" s="164" t="n"/>
      <x:c r="N27" s="164" t="n"/>
      <x:c r="O27" s="164" t="n"/>
      <x:c r="P27" s="164" t="n"/>
      <x:c r="Q27" s="164" t="n"/>
      <x:c r="R27" s="164" t="n"/>
      <x:c r="S27" s="164" t="n"/>
      <x:c r="T27" s="164" t="n"/>
    </x:row>
    <x:row r="28">
      <x:c r="A28" s="38" t="inlineStr">
        <x:is>
          <x:t xml:space="preserve">BITGROUP</x:t>
        </x:is>
      </x:c>
      <x:c r="B28" s="39" t="str">
        <x:f>IF($B$240="","",IFERROR(VLOOKUP($B$240,$A$75:$T$202,16,FALSE),""))</x:f>
      </x:c>
      <x:c r="C28" s="39" t="str">
        <x:f>IF($B$241="","",IFERROR(VLOOKUP($B$241,$A$75:$T$202,16,FALSE),""))</x:f>
      </x:c>
      <x:c r="D28" s="39" t="str">
        <x:f>IF($B$242="","",IFERROR(VLOOKUP($B$242,$A$75:$T$202,16,FALSE),""))</x:f>
      </x:c>
      <x:c r="E28" s="39" t="str">
        <x:f>IF($B$243="","",IFERROR(VLOOKUP($B$243,$A$75:$T$202,16,FALSE),""))</x:f>
      </x:c>
      <x:c r="F28" s="39" t="str">
        <x:f>IF($B$244="","",IFERROR(VLOOKUP($B$244,$A$75:$T$202,16,FALSE),""))</x:f>
      </x:c>
      <x:c r="G28" s="39" t="str">
        <x:f>IF($B$245="","",IFERROR(VLOOKUP($B$245,$A$75:$T$202,16,FALSE),""))</x:f>
      </x:c>
      <x:c r="H28" s="39" t="str">
        <x:f>IF($B$246="","",IFERROR(VLOOKUP($B$246,$A$75:$T$202,16,FALSE),""))</x:f>
      </x:c>
      <x:c r="I28" s="39" t="str">
        <x:f>IF($B$247="","",IFERROR(VLOOKUP($B$247,$A$75:$T$202,16,FALSE),""))</x:f>
      </x:c>
      <x:c r="J28" s="39" t="str">
        <x:f>IF($B$248="","",IFERROR(VLOOKUP($B$248,$A$75:$T$202,16,FALSE),""))</x:f>
      </x:c>
      <x:c r="K28" s="39" t="str">
        <x:f>IF($B$249="","",IFERROR(VLOOKUP($B$249,$A$75:$T$202,16,FALSE),""))</x:f>
      </x:c>
      <x:c r="L28" s="39" t="str">
        <x:f>IF($B$250="","",IFERROR(VLOOKUP($B$250,$A$75:$T$202,16,FALSE),""))</x:f>
      </x:c>
      <x:c r="M28" s="39" t="str">
        <x:f>IF($B$251="","",IFERROR(VLOOKUP($B$251,$A$75:$T$202,16,FALSE),""))</x:f>
      </x:c>
      <x:c r="N28" s="39" t="str">
        <x:f>IF($B$252="","",IFERROR(VLOOKUP($B$252,$A$75:$T$202,16,FALSE),""))</x:f>
      </x:c>
      <x:c r="O28" s="39" t="str">
        <x:f>IF($B$253="","",IFERROR(VLOOKUP($B$253,$A$75:$T$202,16,FALSE),""))</x:f>
      </x:c>
      <x:c r="P28" s="39" t="str">
        <x:f>IF($B$254="","",IFERROR(VLOOKUP($B$254,$A$75:$T$202,16,FALSE),""))</x:f>
      </x:c>
      <x:c r="Q28" s="39" t="str">
        <x:f>IF($B$255="","",IFERROR(VLOOKUP($B$255,$A$75:$T$202,16,FALSE),""))</x:f>
      </x:c>
      <x:c r="R28" s="1" t="n"/>
      <x:c r="S28" s="1" t="n"/>
      <x:c r="T28" s="1" t="n"/>
    </x:row>
    <x:row r="29">
      <x:c r="A29" s="38" t="inlineStr">
        <x:is>
          <x:t xml:space="preserve">TRUST</x:t>
        </x:is>
      </x:c>
      <x:c r="B29" s="39" t="str">
        <x:f>IF($B$240="","",IFERROR(VLOOKUP($B$240,$A$75:$T$202,6,FALSE),""))</x:f>
      </x:c>
      <x:c r="C29" s="39" t="str">
        <x:f>IF($B$241="","",IFERROR(VLOOKUP($B$241,$A$75:$T$202,6,FALSE),""))</x:f>
      </x:c>
      <x:c r="D29" s="39" t="str">
        <x:f>IF($B$242="","",IFERROR(VLOOKUP($B$242,$A$75:$T$202,6,FALSE),""))</x:f>
      </x:c>
      <x:c r="E29" s="39" t="str">
        <x:f>IF($B$243="","",IFERROR(VLOOKUP($B$243,$A$75:$T$202,6,FALSE),""))</x:f>
      </x:c>
      <x:c r="F29" s="39" t="str">
        <x:f>IF($B$244="","",IFERROR(VLOOKUP($B$244,$A$75:$T$202,6,FALSE),""))</x:f>
      </x:c>
      <x:c r="G29" s="39" t="str">
        <x:f>IF($B$245="","",IFERROR(VLOOKUP($B$245,$A$75:$T$202,6,FALSE),""))</x:f>
      </x:c>
      <x:c r="H29" s="39" t="str">
        <x:f>IF($B$246="","",IFERROR(VLOOKUP($B$246,$A$75:$T$202,6,FALSE),""))</x:f>
      </x:c>
      <x:c r="I29" s="39" t="str">
        <x:f>IF($B$247="","",IFERROR(VLOOKUP($B$247,$A$75:$T$202,6,FALSE),""))</x:f>
      </x:c>
      <x:c r="J29" s="39" t="str">
        <x:f>IF($B$248="","",IFERROR(VLOOKUP($B$248,$A$75:$T$202,6,FALSE),""))</x:f>
      </x:c>
      <x:c r="K29" s="39" t="str">
        <x:f>IF($B$249="","",IFERROR(VLOOKUP($B$249,$A$75:$T$202,6,FALSE),""))</x:f>
      </x:c>
      <x:c r="L29" s="39" t="str">
        <x:f>IF($B$250="","",IFERROR(VLOOKUP($B$250,$A$75:$T$202,6,FALSE),""))</x:f>
      </x:c>
      <x:c r="M29" s="39" t="str">
        <x:f>IF($B$251="","",IFERROR(VLOOKUP($B$251,$A$75:$T$202,6,FALSE),""))</x:f>
      </x:c>
      <x:c r="N29" s="39" t="str">
        <x:f>IF($B$252="","",IFERROR(VLOOKUP($B$252,$A$75:$T$202,6,FALSE),""))</x:f>
      </x:c>
      <x:c r="O29" s="39" t="str">
        <x:f>IF($B$253="","",IFERROR(VLOOKUP($B$253,$A$75:$T$202,6,FALSE),""))</x:f>
      </x:c>
      <x:c r="P29" s="39" t="str">
        <x:f>IF($B$254="","",IFERROR(VLOOKUP($B$254,$A$75:$T$202,6,FALSE),""))</x:f>
      </x:c>
      <x:c r="Q29" s="39" t="str">
        <x:f>IF($B$255="","",IFERROR(VLOOKUP($B$255,$A$75:$T$202,6,FALSE),""))</x:f>
      </x:c>
      <x:c r="R29" s="1" t="n"/>
      <x:c r="S29" s="1" t="n"/>
      <x:c r="T29" s="1" t="n"/>
    </x:row>
    <x:row r="30">
      <x:c r="A30" s="38" t="inlineStr">
        <x:is>
          <x:t xml:space="preserve">BIT TYPE</x:t>
        </x:is>
      </x:c>
      <x:c r="B30" s="39" t="str">
        <x:f>IF($D$240="","",$D$240)</x:f>
      </x:c>
      <x:c r="C30" s="39" t="str">
        <x:f>IF($D$241="","",$D$241)</x:f>
      </x:c>
      <x:c r="D30" s="39" t="str">
        <x:f>IF($D$242="","",$D$242)</x:f>
      </x:c>
      <x:c r="E30" s="39" t="str">
        <x:f>IF($D$243="","",$D$243)</x:f>
      </x:c>
      <x:c r="F30" s="39" t="str">
        <x:f>IF($D$244="","",$D$244)</x:f>
      </x:c>
      <x:c r="G30" s="39" t="str">
        <x:f>IF($D$245="","",$D$245)</x:f>
      </x:c>
      <x:c r="H30" s="39" t="str">
        <x:f>IF($D$246="","",$D$246)</x:f>
      </x:c>
      <x:c r="I30" s="39" t="str">
        <x:f>IF($D$247="","",$D$247)</x:f>
      </x:c>
      <x:c r="J30" s="39" t="str">
        <x:f>IF($D$248="","",$D$248)</x:f>
      </x:c>
      <x:c r="K30" s="39" t="str">
        <x:f>IF($D$249="","",$D$249)</x:f>
      </x:c>
      <x:c r="L30" s="39" t="str">
        <x:f>IF($D$250="","",$D$250)</x:f>
      </x:c>
      <x:c r="M30" s="39" t="str">
        <x:f>IF($D$251="","",$D$251)</x:f>
      </x:c>
      <x:c r="N30" s="39" t="str">
        <x:f>IF($D$252="","",$D$252)</x:f>
      </x:c>
      <x:c r="O30" s="39" t="str">
        <x:f>IF($D$253="","",$D$253)</x:f>
      </x:c>
      <x:c r="P30" s="39" t="str">
        <x:f>IF($D$254="","",$D$254)</x:f>
      </x:c>
      <x:c r="Q30" s="39" t="str">
        <x:f>IF($D$255="","",$D$255)</x:f>
      </x:c>
      <x:c r="R30" s="1" t="n"/>
      <x:c r="S30" s="1" t="n"/>
      <x:c r="T30" s="1" t="n"/>
    </x:row>
    <x:row r="31">
      <x:c r="A31" s="38" t="inlineStr">
        <x:is>
          <x:t xml:space="preserve">POSITION</x:t>
        </x:is>
      </x:c>
      <x:c r="B31" s="39" t="str">
        <x:f>$A$240</x:f>
        <x:v>B032</x:v>
      </x:c>
      <x:c r="C31" s="39" t="str">
        <x:f>$A$241</x:f>
        <x:v>B033</x:v>
      </x:c>
      <x:c r="D31" s="39" t="str">
        <x:f>$A$242</x:f>
        <x:v>B034</x:v>
      </x:c>
      <x:c r="E31" s="39" t="str">
        <x:f>$A$243</x:f>
        <x:v>B035</x:v>
      </x:c>
      <x:c r="F31" s="39" t="str">
        <x:f>$A$244</x:f>
        <x:v>B036</x:v>
      </x:c>
      <x:c r="G31" s="39" t="str">
        <x:f>$A$245</x:f>
        <x:v>B037</x:v>
      </x:c>
      <x:c r="H31" s="39" t="str">
        <x:f>$A$246</x:f>
        <x:v>B038</x:v>
      </x:c>
      <x:c r="I31" s="39" t="str">
        <x:f>$A$247</x:f>
        <x:v>B039</x:v>
      </x:c>
      <x:c r="J31" s="39" t="str">
        <x:f>$A$248</x:f>
        <x:v>B040</x:v>
      </x:c>
      <x:c r="K31" s="39" t="str">
        <x:f>$A$249</x:f>
        <x:v>B041</x:v>
      </x:c>
      <x:c r="L31" s="39" t="str">
        <x:f>$A$250</x:f>
        <x:v>B042</x:v>
      </x:c>
      <x:c r="M31" s="39" t="str">
        <x:f>$A$251</x:f>
        <x:v>B043</x:v>
      </x:c>
      <x:c r="N31" s="39" t="str">
        <x:f>$A$252</x:f>
        <x:v>B044</x:v>
      </x:c>
      <x:c r="O31" s="39" t="str">
        <x:f>$A$253</x:f>
        <x:v>B045</x:v>
      </x:c>
      <x:c r="P31" s="39" t="str">
        <x:f>$A$254</x:f>
        <x:v>B046</x:v>
      </x:c>
      <x:c r="Q31" s="39" t="str">
        <x:f>$A$255</x:f>
        <x:v>B047</x:v>
      </x:c>
      <x:c r="R31" s="1" t="n"/>
      <x:c r="S31" s="1" t="n"/>
      <x:c r="T31" s="1" t="n"/>
    </x:row>
    <x:row r="32">
      <x:c r="A32" s="38" t="inlineStr">
        <x:is>
          <x:t xml:space="preserve">STATE</x:t>
        </x:is>
      </x:c>
      <x:c r="B32" s="45" t="n"/>
      <x:c r="C32" s="45" t="n"/>
      <x:c r="D32" s="45" t="n"/>
      <x:c r="E32" s="45" t="n"/>
      <x:c r="F32" s="45" t="n"/>
      <x:c r="G32" s="45" t="n"/>
      <x:c r="H32" s="45" t="n"/>
      <x:c r="I32" s="45" t="n"/>
      <x:c r="J32" s="45" t="n"/>
      <x:c r="K32" s="45" t="n"/>
      <x:c r="L32" s="45" t="n"/>
      <x:c r="M32" s="45" t="n"/>
      <x:c r="N32" s="45" t="n"/>
      <x:c r="O32" s="45" t="n"/>
      <x:c r="P32" s="45" t="n"/>
      <x:c r="Q32" s="45" t="n"/>
      <x:c r="R32" s="1" t="n"/>
      <x:c r="S32" s="1" t="n"/>
      <x:c r="T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</x:row>
    <x:row r="34">
      <x:c r="A34" s="148" t="inlineStr">
        <x:is>
          <x:t xml:space="preserve">B048–B063</x:t>
        </x:is>
      </x:c>
      <x:c r="B34" s="164" t="n"/>
      <x:c r="C34" s="164" t="n"/>
      <x:c r="D34" s="164" t="n"/>
      <x:c r="E34" s="164" t="n"/>
      <x:c r="F34" s="164" t="n"/>
      <x:c r="G34" s="164" t="n"/>
      <x:c r="H34" s="164" t="n"/>
      <x:c r="I34" s="164" t="n"/>
      <x:c r="J34" s="164" t="n"/>
      <x:c r="K34" s="164" t="n"/>
      <x:c r="L34" s="164" t="n"/>
      <x:c r="M34" s="164" t="n"/>
      <x:c r="N34" s="164" t="n"/>
      <x:c r="O34" s="164" t="n"/>
      <x:c r="P34" s="164" t="n"/>
      <x:c r="Q34" s="164" t="n"/>
      <x:c r="R34" s="164" t="n"/>
      <x:c r="S34" s="164" t="n"/>
      <x:c r="T34" s="164" t="n"/>
    </x:row>
    <x:row r="35">
      <x:c r="A35" s="38" t="inlineStr">
        <x:is>
          <x:t xml:space="preserve">BITGROUP</x:t>
        </x:is>
      </x:c>
      <x:c r="B35" s="39" t="str">
        <x:f>IF($B$256="","",IFERROR(VLOOKUP($B$256,$A$75:$T$202,16,FALSE),""))</x:f>
      </x:c>
      <x:c r="C35" s="39" t="str">
        <x:f>IF($B$257="","",IFERROR(VLOOKUP($B$257,$A$75:$T$202,16,FALSE),""))</x:f>
      </x:c>
      <x:c r="D35" s="39" t="str">
        <x:f>IF($B$258="","",IFERROR(VLOOKUP($B$258,$A$75:$T$202,16,FALSE),""))</x:f>
      </x:c>
      <x:c r="E35" s="39" t="str">
        <x:f>IF($B$259="","",IFERROR(VLOOKUP($B$259,$A$75:$T$202,16,FALSE),""))</x:f>
      </x:c>
      <x:c r="F35" s="39" t="str">
        <x:f>IF($B$260="","",IFERROR(VLOOKUP($B$260,$A$75:$T$202,16,FALSE),""))</x:f>
      </x:c>
      <x:c r="G35" s="39" t="str">
        <x:f>IF($B$261="","",IFERROR(VLOOKUP($B$261,$A$75:$T$202,16,FALSE),""))</x:f>
      </x:c>
      <x:c r="H35" s="39" t="str">
        <x:f>IF($B$262="","",IFERROR(VLOOKUP($B$262,$A$75:$T$202,16,FALSE),""))</x:f>
      </x:c>
      <x:c r="I35" s="39" t="str">
        <x:f>IF($B$263="","",IFERROR(VLOOKUP($B$263,$A$75:$T$202,16,FALSE),""))</x:f>
      </x:c>
      <x:c r="J35" s="39" t="str">
        <x:f>IF($B$264="","",IFERROR(VLOOKUP($B$264,$A$75:$T$202,16,FALSE),""))</x:f>
      </x:c>
      <x:c r="K35" s="39" t="str">
        <x:f>IF($B$265="","",IFERROR(VLOOKUP($B$265,$A$75:$T$202,16,FALSE),""))</x:f>
      </x:c>
      <x:c r="L35" s="39" t="str">
        <x:f>IF($B$266="","",IFERROR(VLOOKUP($B$266,$A$75:$T$202,16,FALSE),""))</x:f>
      </x:c>
      <x:c r="M35" s="39" t="str">
        <x:f>IF($B$267="","",IFERROR(VLOOKUP($B$267,$A$75:$T$202,16,FALSE),""))</x:f>
      </x:c>
      <x:c r="N35" s="39" t="str">
        <x:f>IF($B$268="","",IFERROR(VLOOKUP($B$268,$A$75:$T$202,16,FALSE),""))</x:f>
      </x:c>
      <x:c r="O35" s="39" t="str">
        <x:f>IF($B$269="","",IFERROR(VLOOKUP($B$269,$A$75:$T$202,16,FALSE),""))</x:f>
      </x:c>
      <x:c r="P35" s="39" t="str">
        <x:f>IF($B$270="","",IFERROR(VLOOKUP($B$270,$A$75:$T$202,16,FALSE),""))</x:f>
      </x:c>
      <x:c r="Q35" s="39" t="str">
        <x:f>IF($B$271="","",IFERROR(VLOOKUP($B$271,$A$75:$T$202,16,FALSE),""))</x:f>
      </x:c>
      <x:c r="R35" s="1" t="n"/>
      <x:c r="S35" s="1" t="n"/>
      <x:c r="T35" s="1" t="n"/>
    </x:row>
    <x:row r="36">
      <x:c r="A36" s="38" t="inlineStr">
        <x:is>
          <x:t xml:space="preserve">TRUST</x:t>
        </x:is>
      </x:c>
      <x:c r="B36" s="39" t="str">
        <x:f>IF($B$256="","",IFERROR(VLOOKUP($B$256,$A$75:$T$202,6,FALSE),""))</x:f>
      </x:c>
      <x:c r="C36" s="39" t="str">
        <x:f>IF($B$257="","",IFERROR(VLOOKUP($B$257,$A$75:$T$202,6,FALSE),""))</x:f>
      </x:c>
      <x:c r="D36" s="39" t="str">
        <x:f>IF($B$258="","",IFERROR(VLOOKUP($B$258,$A$75:$T$202,6,FALSE),""))</x:f>
      </x:c>
      <x:c r="E36" s="39" t="str">
        <x:f>IF($B$259="","",IFERROR(VLOOKUP($B$259,$A$75:$T$202,6,FALSE),""))</x:f>
      </x:c>
      <x:c r="F36" s="39" t="str">
        <x:f>IF($B$260="","",IFERROR(VLOOKUP($B$260,$A$75:$T$202,6,FALSE),""))</x:f>
      </x:c>
      <x:c r="G36" s="39" t="str">
        <x:f>IF($B$261="","",IFERROR(VLOOKUP($B$261,$A$75:$T$202,6,FALSE),""))</x:f>
      </x:c>
      <x:c r="H36" s="39" t="str">
        <x:f>IF($B$262="","",IFERROR(VLOOKUP($B$262,$A$75:$T$202,6,FALSE),""))</x:f>
      </x:c>
      <x:c r="I36" s="39" t="str">
        <x:f>IF($B$263="","",IFERROR(VLOOKUP($B$263,$A$75:$T$202,6,FALSE),""))</x:f>
      </x:c>
      <x:c r="J36" s="39" t="str">
        <x:f>IF($B$264="","",IFERROR(VLOOKUP($B$264,$A$75:$T$202,6,FALSE),""))</x:f>
      </x:c>
      <x:c r="K36" s="39" t="str">
        <x:f>IF($B$265="","",IFERROR(VLOOKUP($B$265,$A$75:$T$202,6,FALSE),""))</x:f>
      </x:c>
      <x:c r="L36" s="39" t="str">
        <x:f>IF($B$266="","",IFERROR(VLOOKUP($B$266,$A$75:$T$202,6,FALSE),""))</x:f>
      </x:c>
      <x:c r="M36" s="39" t="str">
        <x:f>IF($B$267="","",IFERROR(VLOOKUP($B$267,$A$75:$T$202,6,FALSE),""))</x:f>
      </x:c>
      <x:c r="N36" s="39" t="str">
        <x:f>IF($B$268="","",IFERROR(VLOOKUP($B$268,$A$75:$T$202,6,FALSE),""))</x:f>
      </x:c>
      <x:c r="O36" s="39" t="str">
        <x:f>IF($B$269="","",IFERROR(VLOOKUP($B$269,$A$75:$T$202,6,FALSE),""))</x:f>
      </x:c>
      <x:c r="P36" s="39" t="str">
        <x:f>IF($B$270="","",IFERROR(VLOOKUP($B$270,$A$75:$T$202,6,FALSE),""))</x:f>
      </x:c>
      <x:c r="Q36" s="39" t="str">
        <x:f>IF($B$271="","",IFERROR(VLOOKUP($B$271,$A$75:$T$202,6,FALSE),""))</x:f>
      </x:c>
      <x:c r="R36" s="1" t="n"/>
      <x:c r="S36" s="1" t="n"/>
      <x:c r="T36" s="1" t="n"/>
    </x:row>
    <x:row r="37">
      <x:c r="A37" s="38" t="inlineStr">
        <x:is>
          <x:t xml:space="preserve">BIT TYPE</x:t>
        </x:is>
      </x:c>
      <x:c r="B37" s="39" t="str">
        <x:f>IF($D$256="","",$D$256)</x:f>
      </x:c>
      <x:c r="C37" s="39" t="str">
        <x:f>IF($D$257="","",$D$257)</x:f>
      </x:c>
      <x:c r="D37" s="39" t="str">
        <x:f>IF($D$258="","",$D$258)</x:f>
      </x:c>
      <x:c r="E37" s="39" t="str">
        <x:f>IF($D$259="","",$D$259)</x:f>
      </x:c>
      <x:c r="F37" s="39" t="str">
        <x:f>IF($D$260="","",$D$260)</x:f>
      </x:c>
      <x:c r="G37" s="39" t="str">
        <x:f>IF($D$261="","",$D$261)</x:f>
      </x:c>
      <x:c r="H37" s="39" t="str">
        <x:f>IF($D$262="","",$D$262)</x:f>
      </x:c>
      <x:c r="I37" s="39" t="str">
        <x:f>IF($D$263="","",$D$263)</x:f>
      </x:c>
      <x:c r="J37" s="39" t="str">
        <x:f>IF($D$264="","",$D$264)</x:f>
      </x:c>
      <x:c r="K37" s="39" t="str">
        <x:f>IF($D$265="","",$D$265)</x:f>
      </x:c>
      <x:c r="L37" s="39" t="str">
        <x:f>IF($D$266="","",$D$266)</x:f>
      </x:c>
      <x:c r="M37" s="39" t="str">
        <x:f>IF($D$267="","",$D$267)</x:f>
      </x:c>
      <x:c r="N37" s="39" t="str">
        <x:f>IF($D$268="","",$D$268)</x:f>
      </x:c>
      <x:c r="O37" s="39" t="str">
        <x:f>IF($D$269="","",$D$269)</x:f>
      </x:c>
      <x:c r="P37" s="39" t="str">
        <x:f>IF($D$270="","",$D$270)</x:f>
      </x:c>
      <x:c r="Q37" s="39" t="str">
        <x:f>IF($D$271="","",$D$271)</x:f>
      </x:c>
      <x:c r="R37" s="1" t="n"/>
      <x:c r="S37" s="1" t="n"/>
      <x:c r="T37" s="1" t="n"/>
    </x:row>
    <x:row r="38">
      <x:c r="A38" s="38" t="inlineStr">
        <x:is>
          <x:t xml:space="preserve">POSITION</x:t>
        </x:is>
      </x:c>
      <x:c r="B38" s="39" t="str">
        <x:f>$A$256</x:f>
        <x:v>B048</x:v>
      </x:c>
      <x:c r="C38" s="39" t="str">
        <x:f>$A$257</x:f>
        <x:v>B049</x:v>
      </x:c>
      <x:c r="D38" s="39" t="str">
        <x:f>$A$258</x:f>
        <x:v>B050</x:v>
      </x:c>
      <x:c r="E38" s="39" t="str">
        <x:f>$A$259</x:f>
        <x:v>B051</x:v>
      </x:c>
      <x:c r="F38" s="39" t="str">
        <x:f>$A$260</x:f>
        <x:v>B052</x:v>
      </x:c>
      <x:c r="G38" s="39" t="str">
        <x:f>$A$261</x:f>
        <x:v>B053</x:v>
      </x:c>
      <x:c r="H38" s="39" t="str">
        <x:f>$A$262</x:f>
        <x:v>B054</x:v>
      </x:c>
      <x:c r="I38" s="39" t="str">
        <x:f>$A$263</x:f>
        <x:v>B055</x:v>
      </x:c>
      <x:c r="J38" s="39" t="str">
        <x:f>$A$264</x:f>
        <x:v>B056</x:v>
      </x:c>
      <x:c r="K38" s="39" t="str">
        <x:f>$A$265</x:f>
        <x:v>B057</x:v>
      </x:c>
      <x:c r="L38" s="39" t="str">
        <x:f>$A$266</x:f>
        <x:v>B058</x:v>
      </x:c>
      <x:c r="M38" s="39" t="str">
        <x:f>$A$267</x:f>
        <x:v>B059</x:v>
      </x:c>
      <x:c r="N38" s="39" t="str">
        <x:f>$A$268</x:f>
        <x:v>B060</x:v>
      </x:c>
      <x:c r="O38" s="39" t="str">
        <x:f>$A$269</x:f>
        <x:v>B061</x:v>
      </x:c>
      <x:c r="P38" s="39" t="str">
        <x:f>$A$270</x:f>
        <x:v>B062</x:v>
      </x:c>
      <x:c r="Q38" s="39" t="str">
        <x:f>$A$271</x:f>
        <x:v>B063</x:v>
      </x:c>
      <x:c r="R38" s="1" t="n"/>
      <x:c r="S38" s="1" t="n"/>
      <x:c r="T38" s="1" t="n"/>
    </x:row>
    <x:row r="39">
      <x:c r="A39" s="38" t="inlineStr">
        <x:is>
          <x:t xml:space="preserve">STATE</x:t>
        </x:is>
      </x:c>
      <x:c r="B39" s="45" t="n"/>
      <x:c r="C39" s="45" t="n"/>
      <x:c r="D39" s="45" t="n"/>
      <x:c r="E39" s="45" t="n"/>
      <x:c r="F39" s="45" t="n"/>
      <x:c r="G39" s="45" t="n"/>
      <x:c r="H39" s="45" t="n"/>
      <x:c r="I39" s="45" t="n"/>
      <x:c r="J39" s="45" t="n"/>
      <x:c r="K39" s="45" t="n"/>
      <x:c r="L39" s="45" t="n"/>
      <x:c r="M39" s="45" t="n"/>
      <x:c r="N39" s="45" t="n"/>
      <x:c r="O39" s="45" t="n"/>
      <x:c r="P39" s="45" t="n"/>
      <x:c r="Q39" s="45" t="n"/>
      <x:c r="R39" s="1" t="n"/>
      <x:c r="S39" s="1" t="n"/>
      <x:c r="T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</x:row>
    <x:row r="41">
      <x:c r="A41" s="148" t="inlineStr">
        <x:is>
          <x:t xml:space="preserve">B064–B079</x:t>
        </x:is>
      </x:c>
      <x:c r="B41" s="164" t="n"/>
      <x:c r="C41" s="164" t="n"/>
      <x:c r="D41" s="164" t="n"/>
      <x:c r="E41" s="164" t="n"/>
      <x:c r="F41" s="164" t="n"/>
      <x:c r="G41" s="164" t="n"/>
      <x:c r="H41" s="164" t="n"/>
      <x:c r="I41" s="164" t="n"/>
      <x:c r="J41" s="164" t="n"/>
      <x:c r="K41" s="164" t="n"/>
      <x:c r="L41" s="164" t="n"/>
      <x:c r="M41" s="164" t="n"/>
      <x:c r="N41" s="164" t="n"/>
      <x:c r="O41" s="164" t="n"/>
      <x:c r="P41" s="164" t="n"/>
      <x:c r="Q41" s="164" t="n"/>
      <x:c r="R41" s="164" t="n"/>
      <x:c r="S41" s="164" t="n"/>
      <x:c r="T41" s="164" t="n"/>
    </x:row>
    <x:row r="42">
      <x:c r="A42" s="38" t="inlineStr">
        <x:is>
          <x:t xml:space="preserve">BITGROUP</x:t>
        </x:is>
      </x:c>
      <x:c r="B42" s="39" t="str">
        <x:f>IF($B$272="","",IFERROR(VLOOKUP($B$272,$A$75:$T$202,16,FALSE),""))</x:f>
      </x:c>
      <x:c r="C42" s="39" t="str">
        <x:f>IF($B$273="","",IFERROR(VLOOKUP($B$273,$A$75:$T$202,16,FALSE),""))</x:f>
      </x:c>
      <x:c r="D42" s="39" t="str">
        <x:f>IF($B$274="","",IFERROR(VLOOKUP($B$274,$A$75:$T$202,16,FALSE),""))</x:f>
      </x:c>
      <x:c r="E42" s="39" t="str">
        <x:f>IF($B$275="","",IFERROR(VLOOKUP($B$275,$A$75:$T$202,16,FALSE),""))</x:f>
      </x:c>
      <x:c r="F42" s="39" t="str">
        <x:f>IF($B$276="","",IFERROR(VLOOKUP($B$276,$A$75:$T$202,16,FALSE),""))</x:f>
      </x:c>
      <x:c r="G42" s="39" t="str">
        <x:f>IF($B$277="","",IFERROR(VLOOKUP($B$277,$A$75:$T$202,16,FALSE),""))</x:f>
      </x:c>
      <x:c r="H42" s="39" t="str">
        <x:f>IF($B$278="","",IFERROR(VLOOKUP($B$278,$A$75:$T$202,16,FALSE),""))</x:f>
      </x:c>
      <x:c r="I42" s="39" t="str">
        <x:f>IF($B$279="","",IFERROR(VLOOKUP($B$279,$A$75:$T$202,16,FALSE),""))</x:f>
      </x:c>
      <x:c r="J42" s="39" t="str">
        <x:f>IF($B$280="","",IFERROR(VLOOKUP($B$280,$A$75:$T$202,16,FALSE),""))</x:f>
      </x:c>
      <x:c r="K42" s="39" t="str">
        <x:f>IF($B$281="","",IFERROR(VLOOKUP($B$281,$A$75:$T$202,16,FALSE),""))</x:f>
      </x:c>
      <x:c r="L42" s="39" t="str">
        <x:f>IF($B$282="","",IFERROR(VLOOKUP($B$282,$A$75:$T$202,16,FALSE),""))</x:f>
      </x:c>
      <x:c r="M42" s="39" t="str">
        <x:f>IF($B$283="","",IFERROR(VLOOKUP($B$283,$A$75:$T$202,16,FALSE),""))</x:f>
      </x:c>
      <x:c r="N42" s="39" t="str">
        <x:f>IF($B$284="","",IFERROR(VLOOKUP($B$284,$A$75:$T$202,16,FALSE),""))</x:f>
      </x:c>
      <x:c r="O42" s="39" t="str">
        <x:f>IF($B$285="","",IFERROR(VLOOKUP($B$285,$A$75:$T$202,16,FALSE),""))</x:f>
      </x:c>
      <x:c r="P42" s="39" t="str">
        <x:f>IF($B$286="","",IFERROR(VLOOKUP($B$286,$A$75:$T$202,16,FALSE),""))</x:f>
      </x:c>
      <x:c r="Q42" s="39" t="str">
        <x:f>IF($B$287="","",IFERROR(VLOOKUP($B$287,$A$75:$T$202,16,FALSE),""))</x:f>
      </x:c>
      <x:c r="R42" s="1" t="n"/>
      <x:c r="S42" s="1" t="n"/>
      <x:c r="T42" s="1" t="n"/>
    </x:row>
    <x:row r="43">
      <x:c r="A43" s="38" t="inlineStr">
        <x:is>
          <x:t xml:space="preserve">TRUST</x:t>
        </x:is>
      </x:c>
      <x:c r="B43" s="39" t="str">
        <x:f>IF($B$272="","",IFERROR(VLOOKUP($B$272,$A$75:$T$202,6,FALSE),""))</x:f>
      </x:c>
      <x:c r="C43" s="39" t="str">
        <x:f>IF($B$273="","",IFERROR(VLOOKUP($B$273,$A$75:$T$202,6,FALSE),""))</x:f>
      </x:c>
      <x:c r="D43" s="39" t="str">
        <x:f>IF($B$274="","",IFERROR(VLOOKUP($B$274,$A$75:$T$202,6,FALSE),""))</x:f>
      </x:c>
      <x:c r="E43" s="39" t="str">
        <x:f>IF($B$275="","",IFERROR(VLOOKUP($B$275,$A$75:$T$202,6,FALSE),""))</x:f>
      </x:c>
      <x:c r="F43" s="39" t="str">
        <x:f>IF($B$276="","",IFERROR(VLOOKUP($B$276,$A$75:$T$202,6,FALSE),""))</x:f>
      </x:c>
      <x:c r="G43" s="39" t="str">
        <x:f>IF($B$277="","",IFERROR(VLOOKUP($B$277,$A$75:$T$202,6,FALSE),""))</x:f>
      </x:c>
      <x:c r="H43" s="39" t="str">
        <x:f>IF($B$278="","",IFERROR(VLOOKUP($B$278,$A$75:$T$202,6,FALSE),""))</x:f>
      </x:c>
      <x:c r="I43" s="39" t="str">
        <x:f>IF($B$279="","",IFERROR(VLOOKUP($B$279,$A$75:$T$202,6,FALSE),""))</x:f>
      </x:c>
      <x:c r="J43" s="39" t="str">
        <x:f>IF($B$280="","",IFERROR(VLOOKUP($B$280,$A$75:$T$202,6,FALSE),""))</x:f>
      </x:c>
      <x:c r="K43" s="39" t="str">
        <x:f>IF($B$281="","",IFERROR(VLOOKUP($B$281,$A$75:$T$202,6,FALSE),""))</x:f>
      </x:c>
      <x:c r="L43" s="39" t="str">
        <x:f>IF($B$282="","",IFERROR(VLOOKUP($B$282,$A$75:$T$202,6,FALSE),""))</x:f>
      </x:c>
      <x:c r="M43" s="39" t="str">
        <x:f>IF($B$283="","",IFERROR(VLOOKUP($B$283,$A$75:$T$202,6,FALSE),""))</x:f>
      </x:c>
      <x:c r="N43" s="39" t="str">
        <x:f>IF($B$284="","",IFERROR(VLOOKUP($B$284,$A$75:$T$202,6,FALSE),""))</x:f>
      </x:c>
      <x:c r="O43" s="39" t="str">
        <x:f>IF($B$285="","",IFERROR(VLOOKUP($B$285,$A$75:$T$202,6,FALSE),""))</x:f>
      </x:c>
      <x:c r="P43" s="39" t="str">
        <x:f>IF($B$286="","",IFERROR(VLOOKUP($B$286,$A$75:$T$202,6,FALSE),""))</x:f>
      </x:c>
      <x:c r="Q43" s="39" t="str">
        <x:f>IF($B$287="","",IFERROR(VLOOKUP($B$287,$A$75:$T$202,6,FALSE),""))</x:f>
      </x:c>
      <x:c r="R43" s="1" t="n"/>
      <x:c r="S43" s="1" t="n"/>
      <x:c r="T43" s="1" t="n"/>
    </x:row>
    <x:row r="44">
      <x:c r="A44" s="38" t="inlineStr">
        <x:is>
          <x:t xml:space="preserve">BIT TYPE</x:t>
        </x:is>
      </x:c>
      <x:c r="B44" s="39" t="str">
        <x:f>IF($D$272="","",$D$272)</x:f>
      </x:c>
      <x:c r="C44" s="39" t="str">
        <x:f>IF($D$273="","",$D$273)</x:f>
      </x:c>
      <x:c r="D44" s="39" t="str">
        <x:f>IF($D$274="","",$D$274)</x:f>
      </x:c>
      <x:c r="E44" s="39" t="str">
        <x:f>IF($D$275="","",$D$275)</x:f>
      </x:c>
      <x:c r="F44" s="39" t="str">
        <x:f>IF($D$276="","",$D$276)</x:f>
      </x:c>
      <x:c r="G44" s="39" t="str">
        <x:f>IF($D$277="","",$D$277)</x:f>
      </x:c>
      <x:c r="H44" s="39" t="str">
        <x:f>IF($D$278="","",$D$278)</x:f>
      </x:c>
      <x:c r="I44" s="39" t="str">
        <x:f>IF($D$279="","",$D$279)</x:f>
      </x:c>
      <x:c r="J44" s="39" t="str">
        <x:f>IF($D$280="","",$D$280)</x:f>
      </x:c>
      <x:c r="K44" s="39" t="str">
        <x:f>IF($D$281="","",$D$281)</x:f>
      </x:c>
      <x:c r="L44" s="39" t="str">
        <x:f>IF($D$282="","",$D$282)</x:f>
      </x:c>
      <x:c r="M44" s="39" t="str">
        <x:f>IF($D$283="","",$D$283)</x:f>
      </x:c>
      <x:c r="N44" s="39" t="str">
        <x:f>IF($D$284="","",$D$284)</x:f>
      </x:c>
      <x:c r="O44" s="39" t="str">
        <x:f>IF($D$285="","",$D$285)</x:f>
      </x:c>
      <x:c r="P44" s="39" t="str">
        <x:f>IF($D$286="","",$D$286)</x:f>
      </x:c>
      <x:c r="Q44" s="39" t="str">
        <x:f>IF($D$287="","",$D$287)</x:f>
      </x:c>
      <x:c r="R44" s="1" t="n"/>
      <x:c r="S44" s="1" t="n"/>
      <x:c r="T44" s="1" t="n"/>
    </x:row>
    <x:row r="45">
      <x:c r="A45" s="38" t="inlineStr">
        <x:is>
          <x:t xml:space="preserve">POSITION</x:t>
        </x:is>
      </x:c>
      <x:c r="B45" s="39" t="str">
        <x:f>$A$272</x:f>
        <x:v>B064</x:v>
      </x:c>
      <x:c r="C45" s="39" t="str">
        <x:f>$A$273</x:f>
        <x:v>B065</x:v>
      </x:c>
      <x:c r="D45" s="39" t="str">
        <x:f>$A$274</x:f>
        <x:v>B066</x:v>
      </x:c>
      <x:c r="E45" s="39" t="str">
        <x:f>$A$275</x:f>
        <x:v>B067</x:v>
      </x:c>
      <x:c r="F45" s="39" t="str">
        <x:f>$A$276</x:f>
        <x:v>B068</x:v>
      </x:c>
      <x:c r="G45" s="39" t="str">
        <x:f>$A$277</x:f>
        <x:v>B069</x:v>
      </x:c>
      <x:c r="H45" s="39" t="str">
        <x:f>$A$278</x:f>
        <x:v>B070</x:v>
      </x:c>
      <x:c r="I45" s="39" t="str">
        <x:f>$A$279</x:f>
        <x:v>B071</x:v>
      </x:c>
      <x:c r="J45" s="39" t="str">
        <x:f>$A$280</x:f>
        <x:v>B072</x:v>
      </x:c>
      <x:c r="K45" s="39" t="str">
        <x:f>$A$281</x:f>
        <x:v>B073</x:v>
      </x:c>
      <x:c r="L45" s="39" t="str">
        <x:f>$A$282</x:f>
        <x:v>B074</x:v>
      </x:c>
      <x:c r="M45" s="39" t="str">
        <x:f>$A$283</x:f>
        <x:v>B075</x:v>
      </x:c>
      <x:c r="N45" s="39" t="str">
        <x:f>$A$284</x:f>
        <x:v>B076</x:v>
      </x:c>
      <x:c r="O45" s="39" t="str">
        <x:f>$A$285</x:f>
        <x:v>B077</x:v>
      </x:c>
      <x:c r="P45" s="39" t="str">
        <x:f>$A$286</x:f>
        <x:v>B078</x:v>
      </x:c>
      <x:c r="Q45" s="39" t="str">
        <x:f>$A$287</x:f>
        <x:v>B079</x:v>
      </x:c>
      <x:c r="R45" s="1" t="n"/>
      <x:c r="S45" s="1" t="n"/>
      <x:c r="T45" s="1" t="n"/>
    </x:row>
    <x:row r="46">
      <x:c r="A46" s="38" t="inlineStr">
        <x:is>
          <x:t xml:space="preserve">STATE</x:t>
        </x:is>
      </x:c>
      <x:c r="B46" s="45" t="n"/>
      <x:c r="C46" s="45" t="n"/>
      <x:c r="D46" s="45" t="n"/>
      <x:c r="E46" s="45" t="n"/>
      <x:c r="F46" s="45" t="n"/>
      <x:c r="G46" s="45" t="n"/>
      <x:c r="H46" s="45" t="n"/>
      <x:c r="I46" s="45" t="n"/>
      <x:c r="J46" s="45" t="n"/>
      <x:c r="K46" s="45" t="n"/>
      <x:c r="L46" s="45" t="n"/>
      <x:c r="M46" s="45" t="n"/>
      <x:c r="N46" s="45" t="n"/>
      <x:c r="O46" s="45" t="n"/>
      <x:c r="P46" s="45" t="n"/>
      <x:c r="Q46" s="45" t="n"/>
      <x:c r="R46" s="1" t="n"/>
      <x:c r="S46" s="1" t="n"/>
      <x:c r="T46" s="1" t="n"/>
    </x:row>
    <x:row r="47">
      <x:c r="A47" s="1" t="n"/>
      <x:c r="B47" s="1" t="n"/>
      <x:c r="C47" s="1" t="n"/>
      <x:c r="D47" s="1" t="n"/>
      <x:c r="E47" s="1" t="n"/>
      <x:c r="F47" s="1" t="n"/>
      <x:c r="G47" s="1" t="n"/>
      <x:c r="H47" s="1" t="n"/>
      <x:c r="I47" s="1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</x:row>
    <x:row r="48">
      <x:c r="A48" s="148" t="inlineStr">
        <x:is>
          <x:t xml:space="preserve">B080–B095</x:t>
        </x:is>
      </x:c>
      <x:c r="B48" s="164" t="n"/>
      <x:c r="C48" s="164" t="n"/>
      <x:c r="D48" s="164" t="n"/>
      <x:c r="E48" s="164" t="n"/>
      <x:c r="F48" s="164" t="n"/>
      <x:c r="G48" s="164" t="n"/>
      <x:c r="H48" s="164" t="n"/>
      <x:c r="I48" s="164" t="n"/>
      <x:c r="J48" s="164" t="n"/>
      <x:c r="K48" s="164" t="n"/>
      <x:c r="L48" s="164" t="n"/>
      <x:c r="M48" s="164" t="n"/>
      <x:c r="N48" s="164" t="n"/>
      <x:c r="O48" s="164" t="n"/>
      <x:c r="P48" s="164" t="n"/>
      <x:c r="Q48" s="164" t="n"/>
      <x:c r="R48" s="164" t="n"/>
      <x:c r="S48" s="164" t="n"/>
      <x:c r="T48" s="164" t="n"/>
    </x:row>
    <x:row r="49">
      <x:c r="A49" s="38" t="inlineStr">
        <x:is>
          <x:t xml:space="preserve">BITGROUP</x:t>
        </x:is>
      </x:c>
      <x:c r="B49" s="39" t="str">
        <x:f>IF($B$288="","",IFERROR(VLOOKUP($B$288,$A$75:$T$202,16,FALSE),""))</x:f>
      </x:c>
      <x:c r="C49" s="39" t="str">
        <x:f>IF($B$289="","",IFERROR(VLOOKUP($B$289,$A$75:$T$202,16,FALSE),""))</x:f>
      </x:c>
      <x:c r="D49" s="39" t="str">
        <x:f>IF($B$290="","",IFERROR(VLOOKUP($B$290,$A$75:$T$202,16,FALSE),""))</x:f>
      </x:c>
      <x:c r="E49" s="39" t="str">
        <x:f>IF($B$291="","",IFERROR(VLOOKUP($B$291,$A$75:$T$202,16,FALSE),""))</x:f>
      </x:c>
      <x:c r="F49" s="39" t="str">
        <x:f>IF($B$292="","",IFERROR(VLOOKUP($B$292,$A$75:$T$202,16,FALSE),""))</x:f>
      </x:c>
      <x:c r="G49" s="39" t="str">
        <x:f>IF($B$293="","",IFERROR(VLOOKUP($B$293,$A$75:$T$202,16,FALSE),""))</x:f>
      </x:c>
      <x:c r="H49" s="39" t="str">
        <x:f>IF($B$294="","",IFERROR(VLOOKUP($B$294,$A$75:$T$202,16,FALSE),""))</x:f>
      </x:c>
      <x:c r="I49" s="39" t="str">
        <x:f>IF($B$295="","",IFERROR(VLOOKUP($B$295,$A$75:$T$202,16,FALSE),""))</x:f>
      </x:c>
      <x:c r="J49" s="39" t="str">
        <x:f>IF($B$296="","",IFERROR(VLOOKUP($B$296,$A$75:$T$202,16,FALSE),""))</x:f>
      </x:c>
      <x:c r="K49" s="39" t="str">
        <x:f>IF($B$297="","",IFERROR(VLOOKUP($B$297,$A$75:$T$202,16,FALSE),""))</x:f>
      </x:c>
      <x:c r="L49" s="39" t="str">
        <x:f>IF($B$298="","",IFERROR(VLOOKUP($B$298,$A$75:$T$202,16,FALSE),""))</x:f>
      </x:c>
      <x:c r="M49" s="39" t="str">
        <x:f>IF($B$299="","",IFERROR(VLOOKUP($B$299,$A$75:$T$202,16,FALSE),""))</x:f>
      </x:c>
      <x:c r="N49" s="39" t="str">
        <x:f>IF($B$300="","",IFERROR(VLOOKUP($B$300,$A$75:$T$202,16,FALSE),""))</x:f>
      </x:c>
      <x:c r="O49" s="39" t="str">
        <x:f>IF($B$301="","",IFERROR(VLOOKUP($B$301,$A$75:$T$202,16,FALSE),""))</x:f>
      </x:c>
      <x:c r="P49" s="39" t="str">
        <x:f>IF($B$302="","",IFERROR(VLOOKUP($B$302,$A$75:$T$202,16,FALSE),""))</x:f>
      </x:c>
      <x:c r="Q49" s="39" t="str">
        <x:f>IF($B$303="","",IFERROR(VLOOKUP($B$303,$A$75:$T$202,16,FALSE),""))</x:f>
      </x:c>
      <x:c r="R49" s="1" t="n"/>
      <x:c r="S49" s="1" t="n"/>
      <x:c r="T49" s="1" t="n"/>
    </x:row>
    <x:row r="50">
      <x:c r="A50" s="38" t="inlineStr">
        <x:is>
          <x:t xml:space="preserve">TRUST</x:t>
        </x:is>
      </x:c>
      <x:c r="B50" s="39" t="str">
        <x:f>IF($B$288="","",IFERROR(VLOOKUP($B$288,$A$75:$T$202,6,FALSE),""))</x:f>
      </x:c>
      <x:c r="C50" s="39" t="str">
        <x:f>IF($B$289="","",IFERROR(VLOOKUP($B$289,$A$75:$T$202,6,FALSE),""))</x:f>
      </x:c>
      <x:c r="D50" s="39" t="str">
        <x:f>IF($B$290="","",IFERROR(VLOOKUP($B$290,$A$75:$T$202,6,FALSE),""))</x:f>
      </x:c>
      <x:c r="E50" s="39" t="str">
        <x:f>IF($B$291="","",IFERROR(VLOOKUP($B$291,$A$75:$T$202,6,FALSE),""))</x:f>
      </x:c>
      <x:c r="F50" s="39" t="str">
        <x:f>IF($B$292="","",IFERROR(VLOOKUP($B$292,$A$75:$T$202,6,FALSE),""))</x:f>
      </x:c>
      <x:c r="G50" s="39" t="str">
        <x:f>IF($B$293="","",IFERROR(VLOOKUP($B$293,$A$75:$T$202,6,FALSE),""))</x:f>
      </x:c>
      <x:c r="H50" s="39" t="str">
        <x:f>IF($B$294="","",IFERROR(VLOOKUP($B$294,$A$75:$T$202,6,FALSE),""))</x:f>
      </x:c>
      <x:c r="I50" s="39" t="str">
        <x:f>IF($B$295="","",IFERROR(VLOOKUP($B$295,$A$75:$T$202,6,FALSE),""))</x:f>
      </x:c>
      <x:c r="J50" s="39" t="str">
        <x:f>IF($B$296="","",IFERROR(VLOOKUP($B$296,$A$75:$T$202,6,FALSE),""))</x:f>
      </x:c>
      <x:c r="K50" s="39" t="str">
        <x:f>IF($B$297="","",IFERROR(VLOOKUP($B$297,$A$75:$T$202,6,FALSE),""))</x:f>
      </x:c>
      <x:c r="L50" s="39" t="str">
        <x:f>IF($B$298="","",IFERROR(VLOOKUP($B$298,$A$75:$T$202,6,FALSE),""))</x:f>
      </x:c>
      <x:c r="M50" s="39" t="str">
        <x:f>IF($B$299="","",IFERROR(VLOOKUP($B$299,$A$75:$T$202,6,FALSE),""))</x:f>
      </x:c>
      <x:c r="N50" s="39" t="str">
        <x:f>IF($B$300="","",IFERROR(VLOOKUP($B$300,$A$75:$T$202,6,FALSE),""))</x:f>
      </x:c>
      <x:c r="O50" s="39" t="str">
        <x:f>IF($B$301="","",IFERROR(VLOOKUP($B$301,$A$75:$T$202,6,FALSE),""))</x:f>
      </x:c>
      <x:c r="P50" s="39" t="str">
        <x:f>IF($B$302="","",IFERROR(VLOOKUP($B$302,$A$75:$T$202,6,FALSE),""))</x:f>
      </x:c>
      <x:c r="Q50" s="39" t="str">
        <x:f>IF($B$303="","",IFERROR(VLOOKUP($B$303,$A$75:$T$202,6,FALSE),""))</x:f>
      </x:c>
      <x:c r="R50" s="1" t="n"/>
      <x:c r="S50" s="1" t="n"/>
      <x:c r="T50" s="1" t="n"/>
    </x:row>
    <x:row r="51">
      <x:c r="A51" s="38" t="inlineStr">
        <x:is>
          <x:t xml:space="preserve">BIT TYPE</x:t>
        </x:is>
      </x:c>
      <x:c r="B51" s="39" t="str">
        <x:f>IF($D$288="","",$D$288)</x:f>
      </x:c>
      <x:c r="C51" s="39" t="str">
        <x:f>IF($D$289="","",$D$289)</x:f>
      </x:c>
      <x:c r="D51" s="39" t="str">
        <x:f>IF($D$290="","",$D$290)</x:f>
      </x:c>
      <x:c r="E51" s="39" t="str">
        <x:f>IF($D$291="","",$D$291)</x:f>
      </x:c>
      <x:c r="F51" s="39" t="str">
        <x:f>IF($D$292="","",$D$292)</x:f>
      </x:c>
      <x:c r="G51" s="39" t="str">
        <x:f>IF($D$293="","",$D$293)</x:f>
      </x:c>
      <x:c r="H51" s="39" t="str">
        <x:f>IF($D$294="","",$D$294)</x:f>
      </x:c>
      <x:c r="I51" s="39" t="str">
        <x:f>IF($D$295="","",$D$295)</x:f>
      </x:c>
      <x:c r="J51" s="39" t="str">
        <x:f>IF($D$296="","",$D$296)</x:f>
      </x:c>
      <x:c r="K51" s="39" t="str">
        <x:f>IF($D$297="","",$D$297)</x:f>
      </x:c>
      <x:c r="L51" s="39" t="str">
        <x:f>IF($D$298="","",$D$298)</x:f>
      </x:c>
      <x:c r="M51" s="39" t="str">
        <x:f>IF($D$299="","",$D$299)</x:f>
      </x:c>
      <x:c r="N51" s="39" t="str">
        <x:f>IF($D$300="","",$D$300)</x:f>
      </x:c>
      <x:c r="O51" s="39" t="str">
        <x:f>IF($D$301="","",$D$301)</x:f>
      </x:c>
      <x:c r="P51" s="39" t="str">
        <x:f>IF($D$302="","",$D$302)</x:f>
      </x:c>
      <x:c r="Q51" s="39" t="str">
        <x:f>IF($D$303="","",$D$303)</x:f>
      </x:c>
      <x:c r="R51" s="1" t="n"/>
      <x:c r="S51" s="1" t="n"/>
      <x:c r="T51" s="1" t="n"/>
    </x:row>
    <x:row r="52">
      <x:c r="A52" s="38" t="inlineStr">
        <x:is>
          <x:t xml:space="preserve">POSITION</x:t>
        </x:is>
      </x:c>
      <x:c r="B52" s="39" t="str">
        <x:f>$A$288</x:f>
        <x:v>B080</x:v>
      </x:c>
      <x:c r="C52" s="39" t="str">
        <x:f>$A$289</x:f>
        <x:v>B081</x:v>
      </x:c>
      <x:c r="D52" s="39" t="str">
        <x:f>$A$290</x:f>
        <x:v>B082</x:v>
      </x:c>
      <x:c r="E52" s="39" t="str">
        <x:f>$A$291</x:f>
        <x:v>B083</x:v>
      </x:c>
      <x:c r="F52" s="39" t="str">
        <x:f>$A$292</x:f>
        <x:v>B084</x:v>
      </x:c>
      <x:c r="G52" s="39" t="str">
        <x:f>$A$293</x:f>
        <x:v>B085</x:v>
      </x:c>
      <x:c r="H52" s="39" t="str">
        <x:f>$A$294</x:f>
        <x:v>B086</x:v>
      </x:c>
      <x:c r="I52" s="39" t="str">
        <x:f>$A$295</x:f>
        <x:v>B087</x:v>
      </x:c>
      <x:c r="J52" s="39" t="str">
        <x:f>$A$296</x:f>
        <x:v>B088</x:v>
      </x:c>
      <x:c r="K52" s="39" t="str">
        <x:f>$A$297</x:f>
        <x:v>B089</x:v>
      </x:c>
      <x:c r="L52" s="39" t="str">
        <x:f>$A$298</x:f>
        <x:v>B090</x:v>
      </x:c>
      <x:c r="M52" s="39" t="str">
        <x:f>$A$299</x:f>
        <x:v>B091</x:v>
      </x:c>
      <x:c r="N52" s="39" t="str">
        <x:f>$A$300</x:f>
        <x:v>B092</x:v>
      </x:c>
      <x:c r="O52" s="39" t="str">
        <x:f>$A$301</x:f>
        <x:v>B093</x:v>
      </x:c>
      <x:c r="P52" s="39" t="str">
        <x:f>$A$302</x:f>
        <x:v>B094</x:v>
      </x:c>
      <x:c r="Q52" s="39" t="str">
        <x:f>$A$303</x:f>
        <x:v>B095</x:v>
      </x:c>
      <x:c r="R52" s="1" t="n"/>
      <x:c r="S52" s="1" t="n"/>
      <x:c r="T52" s="1" t="n"/>
    </x:row>
    <x:row r="53">
      <x:c r="A53" s="38" t="inlineStr">
        <x:is>
          <x:t xml:space="preserve">STATE</x:t>
        </x:is>
      </x:c>
      <x:c r="B53" s="45" t="n"/>
      <x:c r="C53" s="45" t="n"/>
      <x:c r="D53" s="45" t="n"/>
      <x:c r="E53" s="45" t="n"/>
      <x:c r="F53" s="45" t="n"/>
      <x:c r="G53" s="45" t="n"/>
      <x:c r="H53" s="45" t="n"/>
      <x:c r="I53" s="45" t="n"/>
      <x:c r="J53" s="45" t="n"/>
      <x:c r="K53" s="45" t="n"/>
      <x:c r="L53" s="45" t="n"/>
      <x:c r="M53" s="45" t="n"/>
      <x:c r="N53" s="45" t="n"/>
      <x:c r="O53" s="45" t="n"/>
      <x:c r="P53" s="45" t="n"/>
      <x:c r="Q53" s="45" t="n"/>
      <x:c r="R53" s="1" t="n"/>
      <x:c r="S53" s="1" t="n"/>
      <x:c r="T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</x:row>
    <x:row r="55">
      <x:c r="A55" s="148" t="inlineStr">
        <x:is>
          <x:t xml:space="preserve">B096–B111</x:t>
        </x:is>
      </x:c>
      <x:c r="B55" s="164" t="n"/>
      <x:c r="C55" s="164" t="n"/>
      <x:c r="D55" s="164" t="n"/>
      <x:c r="E55" s="164" t="n"/>
      <x:c r="F55" s="164" t="n"/>
      <x:c r="G55" s="164" t="n"/>
      <x:c r="H55" s="164" t="n"/>
      <x:c r="I55" s="164" t="n"/>
      <x:c r="J55" s="164" t="n"/>
      <x:c r="K55" s="164" t="n"/>
      <x:c r="L55" s="164" t="n"/>
      <x:c r="M55" s="164" t="n"/>
      <x:c r="N55" s="164" t="n"/>
      <x:c r="O55" s="164" t="n"/>
      <x:c r="P55" s="164" t="n"/>
      <x:c r="Q55" s="164" t="n"/>
      <x:c r="R55" s="164" t="n"/>
      <x:c r="S55" s="164" t="n"/>
      <x:c r="T55" s="164" t="n"/>
    </x:row>
    <x:row r="56">
      <x:c r="A56" s="38" t="inlineStr">
        <x:is>
          <x:t xml:space="preserve">BITGROUP</x:t>
        </x:is>
      </x:c>
      <x:c r="B56" s="39" t="str">
        <x:f>IF($B$304="","",IFERROR(VLOOKUP($B$304,$A$75:$T$202,16,FALSE),""))</x:f>
      </x:c>
      <x:c r="C56" s="39" t="str">
        <x:f>IF($B$305="","",IFERROR(VLOOKUP($B$305,$A$75:$T$202,16,FALSE),""))</x:f>
      </x:c>
      <x:c r="D56" s="39" t="str">
        <x:f>IF($B$306="","",IFERROR(VLOOKUP($B$306,$A$75:$T$202,16,FALSE),""))</x:f>
      </x:c>
      <x:c r="E56" s="39" t="str">
        <x:f>IF($B$307="","",IFERROR(VLOOKUP($B$307,$A$75:$T$202,16,FALSE),""))</x:f>
      </x:c>
      <x:c r="F56" s="39" t="str">
        <x:f>IF($B$308="","",IFERROR(VLOOKUP($B$308,$A$75:$T$202,16,FALSE),""))</x:f>
      </x:c>
      <x:c r="G56" s="39" t="str">
        <x:f>IF($B$309="","",IFERROR(VLOOKUP($B$309,$A$75:$T$202,16,FALSE),""))</x:f>
      </x:c>
      <x:c r="H56" s="39" t="str">
        <x:f>IF($B$310="","",IFERROR(VLOOKUP($B$310,$A$75:$T$202,16,FALSE),""))</x:f>
      </x:c>
      <x:c r="I56" s="39" t="str">
        <x:f>IF($B$311="","",IFERROR(VLOOKUP($B$311,$A$75:$T$202,16,FALSE),""))</x:f>
      </x:c>
      <x:c r="J56" s="39" t="str">
        <x:f>IF($B$312="","",IFERROR(VLOOKUP($B$312,$A$75:$T$202,16,FALSE),""))</x:f>
      </x:c>
      <x:c r="K56" s="39" t="str">
        <x:f>IF($B$313="","",IFERROR(VLOOKUP($B$313,$A$75:$T$202,16,FALSE),""))</x:f>
      </x:c>
      <x:c r="L56" s="39" t="str">
        <x:f>IF($B$314="","",IFERROR(VLOOKUP($B$314,$A$75:$T$202,16,FALSE),""))</x:f>
      </x:c>
      <x:c r="M56" s="39" t="str">
        <x:f>IF($B$315="","",IFERROR(VLOOKUP($B$315,$A$75:$T$202,16,FALSE),""))</x:f>
      </x:c>
      <x:c r="N56" s="39" t="str">
        <x:f>IF($B$316="","",IFERROR(VLOOKUP($B$316,$A$75:$T$202,16,FALSE),""))</x:f>
      </x:c>
      <x:c r="O56" s="39" t="str">
        <x:f>IF($B$317="","",IFERROR(VLOOKUP($B$317,$A$75:$T$202,16,FALSE),""))</x:f>
      </x:c>
      <x:c r="P56" s="39" t="str">
        <x:f>IF($B$318="","",IFERROR(VLOOKUP($B$318,$A$75:$T$202,16,FALSE),""))</x:f>
      </x:c>
      <x:c r="Q56" s="39" t="str">
        <x:f>IF($B$319="","",IFERROR(VLOOKUP($B$319,$A$75:$T$202,16,FALSE),""))</x:f>
      </x:c>
      <x:c r="R56" s="1" t="n"/>
      <x:c r="S56" s="1" t="n"/>
      <x:c r="T56" s="1" t="n"/>
    </x:row>
    <x:row r="57">
      <x:c r="A57" s="38" t="inlineStr">
        <x:is>
          <x:t xml:space="preserve">TRUST</x:t>
        </x:is>
      </x:c>
      <x:c r="B57" s="39" t="str">
        <x:f>IF($B$304="","",IFERROR(VLOOKUP($B$304,$A$75:$T$202,6,FALSE),""))</x:f>
      </x:c>
      <x:c r="C57" s="39" t="str">
        <x:f>IF($B$305="","",IFERROR(VLOOKUP($B$305,$A$75:$T$202,6,FALSE),""))</x:f>
      </x:c>
      <x:c r="D57" s="39" t="str">
        <x:f>IF($B$306="","",IFERROR(VLOOKUP($B$306,$A$75:$T$202,6,FALSE),""))</x:f>
      </x:c>
      <x:c r="E57" s="39" t="str">
        <x:f>IF($B$307="","",IFERROR(VLOOKUP($B$307,$A$75:$T$202,6,FALSE),""))</x:f>
      </x:c>
      <x:c r="F57" s="39" t="str">
        <x:f>IF($B$308="","",IFERROR(VLOOKUP($B$308,$A$75:$T$202,6,FALSE),""))</x:f>
      </x:c>
      <x:c r="G57" s="39" t="str">
        <x:f>IF($B$309="","",IFERROR(VLOOKUP($B$309,$A$75:$T$202,6,FALSE),""))</x:f>
      </x:c>
      <x:c r="H57" s="39" t="str">
        <x:f>IF($B$310="","",IFERROR(VLOOKUP($B$310,$A$75:$T$202,6,FALSE),""))</x:f>
      </x:c>
      <x:c r="I57" s="39" t="str">
        <x:f>IF($B$311="","",IFERROR(VLOOKUP($B$311,$A$75:$T$202,6,FALSE),""))</x:f>
      </x:c>
      <x:c r="J57" s="39" t="str">
        <x:f>IF($B$312="","",IFERROR(VLOOKUP($B$312,$A$75:$T$202,6,FALSE),""))</x:f>
      </x:c>
      <x:c r="K57" s="39" t="str">
        <x:f>IF($B$313="","",IFERROR(VLOOKUP($B$313,$A$75:$T$202,6,FALSE),""))</x:f>
      </x:c>
      <x:c r="L57" s="39" t="str">
        <x:f>IF($B$314="","",IFERROR(VLOOKUP($B$314,$A$75:$T$202,6,FALSE),""))</x:f>
      </x:c>
      <x:c r="M57" s="39" t="str">
        <x:f>IF($B$315="","",IFERROR(VLOOKUP($B$315,$A$75:$T$202,6,FALSE),""))</x:f>
      </x:c>
      <x:c r="N57" s="39" t="str">
        <x:f>IF($B$316="","",IFERROR(VLOOKUP($B$316,$A$75:$T$202,6,FALSE),""))</x:f>
      </x:c>
      <x:c r="O57" s="39" t="str">
        <x:f>IF($B$317="","",IFERROR(VLOOKUP($B$317,$A$75:$T$202,6,FALSE),""))</x:f>
      </x:c>
      <x:c r="P57" s="39" t="str">
        <x:f>IF($B$318="","",IFERROR(VLOOKUP($B$318,$A$75:$T$202,6,FALSE),""))</x:f>
      </x:c>
      <x:c r="Q57" s="39" t="str">
        <x:f>IF($B$319="","",IFERROR(VLOOKUP($B$319,$A$75:$T$202,6,FALSE),""))</x:f>
      </x:c>
      <x:c r="R57" s="1" t="n"/>
      <x:c r="S57" s="1" t="n"/>
      <x:c r="T57" s="1" t="n"/>
    </x:row>
    <x:row r="58">
      <x:c r="A58" s="38" t="inlineStr">
        <x:is>
          <x:t xml:space="preserve">BIT TYPE</x:t>
        </x:is>
      </x:c>
      <x:c r="B58" s="39" t="str">
        <x:f>IF($D$304="","",$D$304)</x:f>
      </x:c>
      <x:c r="C58" s="39" t="str">
        <x:f>IF($D$305="","",$D$305)</x:f>
      </x:c>
      <x:c r="D58" s="39" t="str">
        <x:f>IF($D$306="","",$D$306)</x:f>
      </x:c>
      <x:c r="E58" s="39" t="str">
        <x:f>IF($D$307="","",$D$307)</x:f>
      </x:c>
      <x:c r="F58" s="39" t="str">
        <x:f>IF($D$308="","",$D$308)</x:f>
      </x:c>
      <x:c r="G58" s="39" t="str">
        <x:f>IF($D$309="","",$D$309)</x:f>
      </x:c>
      <x:c r="H58" s="39" t="str">
        <x:f>IF($D$310="","",$D$310)</x:f>
      </x:c>
      <x:c r="I58" s="39" t="str">
        <x:f>IF($D$311="","",$D$311)</x:f>
      </x:c>
      <x:c r="J58" s="39" t="str">
        <x:f>IF($D$312="","",$D$312)</x:f>
      </x:c>
      <x:c r="K58" s="39" t="str">
        <x:f>IF($D$313="","",$D$313)</x:f>
      </x:c>
      <x:c r="L58" s="39" t="str">
        <x:f>IF($D$314="","",$D$314)</x:f>
      </x:c>
      <x:c r="M58" s="39" t="str">
        <x:f>IF($D$315="","",$D$315)</x:f>
      </x:c>
      <x:c r="N58" s="39" t="str">
        <x:f>IF($D$316="","",$D$316)</x:f>
      </x:c>
      <x:c r="O58" s="39" t="str">
        <x:f>IF($D$317="","",$D$317)</x:f>
      </x:c>
      <x:c r="P58" s="39" t="str">
        <x:f>IF($D$318="","",$D$318)</x:f>
      </x:c>
      <x:c r="Q58" s="39" t="str">
        <x:f>IF($D$319="","",$D$319)</x:f>
      </x:c>
      <x:c r="R58" s="1" t="n"/>
      <x:c r="S58" s="1" t="n"/>
      <x:c r="T58" s="1" t="n"/>
    </x:row>
    <x:row r="59">
      <x:c r="A59" s="38" t="inlineStr">
        <x:is>
          <x:t xml:space="preserve">POSITION</x:t>
        </x:is>
      </x:c>
      <x:c r="B59" s="39" t="str">
        <x:f>$A$304</x:f>
        <x:v>B096</x:v>
      </x:c>
      <x:c r="C59" s="39" t="str">
        <x:f>$A$305</x:f>
        <x:v>B097</x:v>
      </x:c>
      <x:c r="D59" s="39" t="str">
        <x:f>$A$306</x:f>
        <x:v>B098</x:v>
      </x:c>
      <x:c r="E59" s="39" t="str">
        <x:f>$A$307</x:f>
        <x:v>B099</x:v>
      </x:c>
      <x:c r="F59" s="39" t="str">
        <x:f>$A$308</x:f>
        <x:v>B100</x:v>
      </x:c>
      <x:c r="G59" s="39" t="str">
        <x:f>$A$309</x:f>
        <x:v>B101</x:v>
      </x:c>
      <x:c r="H59" s="39" t="str">
        <x:f>$A$310</x:f>
        <x:v>B102</x:v>
      </x:c>
      <x:c r="I59" s="39" t="str">
        <x:f>$A$311</x:f>
        <x:v>B103</x:v>
      </x:c>
      <x:c r="J59" s="39" t="str">
        <x:f>$A$312</x:f>
        <x:v>B104</x:v>
      </x:c>
      <x:c r="K59" s="39" t="str">
        <x:f>$A$313</x:f>
        <x:v>B105</x:v>
      </x:c>
      <x:c r="L59" s="39" t="str">
        <x:f>$A$314</x:f>
        <x:v>B106</x:v>
      </x:c>
      <x:c r="M59" s="39" t="str">
        <x:f>$A$315</x:f>
        <x:v>B107</x:v>
      </x:c>
      <x:c r="N59" s="39" t="str">
        <x:f>$A$316</x:f>
        <x:v>B108</x:v>
      </x:c>
      <x:c r="O59" s="39" t="str">
        <x:f>$A$317</x:f>
        <x:v>B109</x:v>
      </x:c>
      <x:c r="P59" s="39" t="str">
        <x:f>$A$318</x:f>
        <x:v>B110</x:v>
      </x:c>
      <x:c r="Q59" s="39" t="str">
        <x:f>$A$319</x:f>
        <x:v>B111</x:v>
      </x:c>
      <x:c r="R59" s="1" t="n"/>
      <x:c r="S59" s="1" t="n"/>
      <x:c r="T59" s="1" t="n"/>
    </x:row>
    <x:row r="60">
      <x:c r="A60" s="38" t="inlineStr">
        <x:is>
          <x:t xml:space="preserve">STATE</x:t>
        </x:is>
      </x:c>
      <x:c r="B60" s="45" t="n"/>
      <x:c r="C60" s="45" t="n"/>
      <x:c r="D60" s="45" t="n"/>
      <x:c r="E60" s="45" t="n"/>
      <x:c r="F60" s="45" t="n"/>
      <x:c r="G60" s="45" t="n"/>
      <x:c r="H60" s="45" t="n"/>
      <x:c r="I60" s="45" t="n"/>
      <x:c r="J60" s="45" t="n"/>
      <x:c r="K60" s="45" t="n"/>
      <x:c r="L60" s="45" t="n"/>
      <x:c r="M60" s="45" t="n"/>
      <x:c r="N60" s="45" t="n"/>
      <x:c r="O60" s="45" t="n"/>
      <x:c r="P60" s="45" t="n"/>
      <x:c r="Q60" s="45" t="n"/>
      <x:c r="R60" s="1" t="n"/>
      <x:c r="S60" s="1" t="n"/>
      <x:c r="T60" s="1" t="n"/>
    </x:row>
    <x:row r="61">
      <x:c r="A61" s="1" t="n"/>
      <x:c r="B61" s="1" t="n"/>
      <x:c r="C61" s="1" t="n"/>
      <x:c r="D61" s="1" t="n"/>
      <x:c r="E61" s="1" t="n"/>
      <x:c r="F61" s="1" t="n"/>
      <x:c r="G61" s="1" t="n"/>
      <x:c r="H61" s="1" t="n"/>
      <x:c r="I61" s="1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</x:row>
    <x:row r="62">
      <x:c r="A62" s="148" t="inlineStr">
        <x:is>
          <x:t xml:space="preserve">B112–B127</x:t>
        </x:is>
      </x:c>
      <x:c r="B62" s="164" t="n"/>
      <x:c r="C62" s="164" t="n"/>
      <x:c r="D62" s="164" t="n"/>
      <x:c r="E62" s="164" t="n"/>
      <x:c r="F62" s="164" t="n"/>
      <x:c r="G62" s="164" t="n"/>
      <x:c r="H62" s="164" t="n"/>
      <x:c r="I62" s="164" t="n"/>
      <x:c r="J62" s="164" t="n"/>
      <x:c r="K62" s="164" t="n"/>
      <x:c r="L62" s="164" t="n"/>
      <x:c r="M62" s="164" t="n"/>
      <x:c r="N62" s="164" t="n"/>
      <x:c r="O62" s="164" t="n"/>
      <x:c r="P62" s="164" t="n"/>
      <x:c r="Q62" s="164" t="n"/>
      <x:c r="R62" s="164" t="n"/>
      <x:c r="S62" s="164" t="n"/>
      <x:c r="T62" s="164" t="n"/>
    </x:row>
    <x:row r="63">
      <x:c r="A63" s="38" t="inlineStr">
        <x:is>
          <x:t xml:space="preserve">BITGROUP</x:t>
        </x:is>
      </x:c>
      <x:c r="B63" s="39" t="str">
        <x:f>IF($B$320="","",IFERROR(VLOOKUP($B$320,$A$75:$T$202,16,FALSE),""))</x:f>
      </x:c>
      <x:c r="C63" s="39" t="str">
        <x:f>IF($B$321="","",IFERROR(VLOOKUP($B$321,$A$75:$T$202,16,FALSE),""))</x:f>
      </x:c>
      <x:c r="D63" s="39" t="str">
        <x:f>IF($B$322="","",IFERROR(VLOOKUP($B$322,$A$75:$T$202,16,FALSE),""))</x:f>
      </x:c>
      <x:c r="E63" s="39" t="str">
        <x:f>IF($B$323="","",IFERROR(VLOOKUP($B$323,$A$75:$T$202,16,FALSE),""))</x:f>
      </x:c>
      <x:c r="F63" s="39" t="str">
        <x:f>IF($B$324="","",IFERROR(VLOOKUP($B$324,$A$75:$T$202,16,FALSE),""))</x:f>
      </x:c>
      <x:c r="G63" s="39" t="str">
        <x:f>IF($B$325="","",IFERROR(VLOOKUP($B$325,$A$75:$T$202,16,FALSE),""))</x:f>
      </x:c>
      <x:c r="H63" s="39" t="str">
        <x:f>IF($B$326="","",IFERROR(VLOOKUP($B$326,$A$75:$T$202,16,FALSE),""))</x:f>
      </x:c>
      <x:c r="I63" s="39" t="str">
        <x:f>IF($B$327="","",IFERROR(VLOOKUP($B$327,$A$75:$T$202,16,FALSE),""))</x:f>
      </x:c>
      <x:c r="J63" s="39" t="str">
        <x:f>IF($B$328="","",IFERROR(VLOOKUP($B$328,$A$75:$T$202,16,FALSE),""))</x:f>
      </x:c>
      <x:c r="K63" s="39" t="str">
        <x:f>IF($B$329="","",IFERROR(VLOOKUP($B$329,$A$75:$T$202,16,FALSE),""))</x:f>
      </x:c>
      <x:c r="L63" s="39" t="str">
        <x:f>IF($B$330="","",IFERROR(VLOOKUP($B$330,$A$75:$T$202,16,FALSE),""))</x:f>
      </x:c>
      <x:c r="M63" s="39" t="str">
        <x:f>IF($B$331="","",IFERROR(VLOOKUP($B$331,$A$75:$T$202,16,FALSE),""))</x:f>
      </x:c>
      <x:c r="N63" s="39" t="str">
        <x:f>IF($B$332="","",IFERROR(VLOOKUP($B$332,$A$75:$T$202,16,FALSE),""))</x:f>
      </x:c>
      <x:c r="O63" s="39" t="str">
        <x:f>IF($B$333="","",IFERROR(VLOOKUP($B$333,$A$75:$T$202,16,FALSE),""))</x:f>
      </x:c>
      <x:c r="P63" s="39" t="str">
        <x:f>IF($B$334="","",IFERROR(VLOOKUP($B$334,$A$75:$T$202,16,FALSE),""))</x:f>
      </x:c>
      <x:c r="Q63" s="39" t="str">
        <x:f>IF($B$335="","",IFERROR(VLOOKUP($B$335,$A$75:$T$202,16,FALSE),""))</x:f>
      </x:c>
      <x:c r="R63" s="1" t="n"/>
      <x:c r="S63" s="1" t="n"/>
      <x:c r="T63" s="1" t="n"/>
    </x:row>
    <x:row r="64">
      <x:c r="A64" s="38" t="inlineStr">
        <x:is>
          <x:t xml:space="preserve">TRUST</x:t>
        </x:is>
      </x:c>
      <x:c r="B64" s="39" t="str">
        <x:f>IF($B$320="","",IFERROR(VLOOKUP($B$320,$A$75:$T$202,6,FALSE),""))</x:f>
      </x:c>
      <x:c r="C64" s="39" t="str">
        <x:f>IF($B$321="","",IFERROR(VLOOKUP($B$321,$A$75:$T$202,6,FALSE),""))</x:f>
      </x:c>
      <x:c r="D64" s="39" t="str">
        <x:f>IF($B$322="","",IFERROR(VLOOKUP($B$322,$A$75:$T$202,6,FALSE),""))</x:f>
      </x:c>
      <x:c r="E64" s="39" t="str">
        <x:f>IF($B$323="","",IFERROR(VLOOKUP($B$323,$A$75:$T$202,6,FALSE),""))</x:f>
      </x:c>
      <x:c r="F64" s="39" t="str">
        <x:f>IF($B$324="","",IFERROR(VLOOKUP($B$324,$A$75:$T$202,6,FALSE),""))</x:f>
      </x:c>
      <x:c r="G64" s="39" t="str">
        <x:f>IF($B$325="","",IFERROR(VLOOKUP($B$325,$A$75:$T$202,6,FALSE),""))</x:f>
      </x:c>
      <x:c r="H64" s="39" t="str">
        <x:f>IF($B$326="","",IFERROR(VLOOKUP($B$326,$A$75:$T$202,6,FALSE),""))</x:f>
      </x:c>
      <x:c r="I64" s="39" t="str">
        <x:f>IF($B$327="","",IFERROR(VLOOKUP($B$327,$A$75:$T$202,6,FALSE),""))</x:f>
      </x:c>
      <x:c r="J64" s="39" t="str">
        <x:f>IF($B$328="","",IFERROR(VLOOKUP($B$328,$A$75:$T$202,6,FALSE),""))</x:f>
      </x:c>
      <x:c r="K64" s="39" t="str">
        <x:f>IF($B$329="","",IFERROR(VLOOKUP($B$329,$A$75:$T$202,6,FALSE),""))</x:f>
      </x:c>
      <x:c r="L64" s="39" t="str">
        <x:f>IF($B$330="","",IFERROR(VLOOKUP($B$330,$A$75:$T$202,6,FALSE),""))</x:f>
      </x:c>
      <x:c r="M64" s="39" t="str">
        <x:f>IF($B$331="","",IFERROR(VLOOKUP($B$331,$A$75:$T$202,6,FALSE),""))</x:f>
      </x:c>
      <x:c r="N64" s="39" t="str">
        <x:f>IF($B$332="","",IFERROR(VLOOKUP($B$332,$A$75:$T$202,6,FALSE),""))</x:f>
      </x:c>
      <x:c r="O64" s="39" t="str">
        <x:f>IF($B$333="","",IFERROR(VLOOKUP($B$333,$A$75:$T$202,6,FALSE),""))</x:f>
      </x:c>
      <x:c r="P64" s="39" t="str">
        <x:f>IF($B$334="","",IFERROR(VLOOKUP($B$334,$A$75:$T$202,6,FALSE),""))</x:f>
      </x:c>
      <x:c r="Q64" s="39" t="str">
        <x:f>IF($B$335="","",IFERROR(VLOOKUP($B$335,$A$75:$T$202,6,FALSE),""))</x:f>
      </x:c>
      <x:c r="R64" s="1" t="n"/>
      <x:c r="S64" s="1" t="n"/>
      <x:c r="T64" s="1" t="n"/>
    </x:row>
    <x:row r="65">
      <x:c r="A65" s="38" t="inlineStr">
        <x:is>
          <x:t xml:space="preserve">BIT TYPE</x:t>
        </x:is>
      </x:c>
      <x:c r="B65" s="39" t="str">
        <x:f>IF($D$320="","",$D$320)</x:f>
      </x:c>
      <x:c r="C65" s="39" t="str">
        <x:f>IF($D$321="","",$D$321)</x:f>
      </x:c>
      <x:c r="D65" s="39" t="str">
        <x:f>IF($D$322="","",$D$322)</x:f>
      </x:c>
      <x:c r="E65" s="39" t="str">
        <x:f>IF($D$323="","",$D$323)</x:f>
      </x:c>
      <x:c r="F65" s="39" t="str">
        <x:f>IF($D$324="","",$D$324)</x:f>
      </x:c>
      <x:c r="G65" s="39" t="str">
        <x:f>IF($D$325="","",$D$325)</x:f>
      </x:c>
      <x:c r="H65" s="39" t="str">
        <x:f>IF($D$326="","",$D$326)</x:f>
      </x:c>
      <x:c r="I65" s="39" t="str">
        <x:f>IF($D$327="","",$D$327)</x:f>
      </x:c>
      <x:c r="J65" s="39" t="str">
        <x:f>IF($D$328="","",$D$328)</x:f>
      </x:c>
      <x:c r="K65" s="39" t="str">
        <x:f>IF($D$329="","",$D$329)</x:f>
      </x:c>
      <x:c r="L65" s="39" t="str">
        <x:f>IF($D$330="","",$D$330)</x:f>
      </x:c>
      <x:c r="M65" s="39" t="str">
        <x:f>IF($D$331="","",$D$331)</x:f>
      </x:c>
      <x:c r="N65" s="39" t="str">
        <x:f>IF($D$332="","",$D$332)</x:f>
      </x:c>
      <x:c r="O65" s="39" t="str">
        <x:f>IF($D$333="","",$D$333)</x:f>
      </x:c>
      <x:c r="P65" s="39" t="str">
        <x:f>IF($D$334="","",$D$334)</x:f>
      </x:c>
      <x:c r="Q65" s="39" t="str">
        <x:f>IF($D$335="","",$D$335)</x:f>
      </x:c>
      <x:c r="R65" s="1" t="n"/>
      <x:c r="S65" s="1" t="n"/>
      <x:c r="T65" s="1" t="n"/>
    </x:row>
    <x:row r="66">
      <x:c r="A66" s="38" t="inlineStr">
        <x:is>
          <x:t xml:space="preserve">POSITION</x:t>
        </x:is>
      </x:c>
      <x:c r="B66" s="39" t="str">
        <x:f>$A$320</x:f>
        <x:v>B112</x:v>
      </x:c>
      <x:c r="C66" s="39" t="str">
        <x:f>$A$321</x:f>
        <x:v>B113</x:v>
      </x:c>
      <x:c r="D66" s="39" t="str">
        <x:f>$A$322</x:f>
        <x:v>B114</x:v>
      </x:c>
      <x:c r="E66" s="39" t="str">
        <x:f>$A$323</x:f>
        <x:v>B115</x:v>
      </x:c>
      <x:c r="F66" s="39" t="str">
        <x:f>$A$324</x:f>
        <x:v>B116</x:v>
      </x:c>
      <x:c r="G66" s="39" t="str">
        <x:f>$A$325</x:f>
        <x:v>B117</x:v>
      </x:c>
      <x:c r="H66" s="39" t="str">
        <x:f>$A$326</x:f>
        <x:v>B118</x:v>
      </x:c>
      <x:c r="I66" s="39" t="str">
        <x:f>$A$327</x:f>
        <x:v>B119</x:v>
      </x:c>
      <x:c r="J66" s="39" t="str">
        <x:f>$A$328</x:f>
        <x:v>B120</x:v>
      </x:c>
      <x:c r="K66" s="39" t="str">
        <x:f>$A$329</x:f>
        <x:v>B121</x:v>
      </x:c>
      <x:c r="L66" s="39" t="str">
        <x:f>$A$330</x:f>
        <x:v>B122</x:v>
      </x:c>
      <x:c r="M66" s="39" t="str">
        <x:f>$A$331</x:f>
        <x:v>B123</x:v>
      </x:c>
      <x:c r="N66" s="39" t="str">
        <x:f>$A$332</x:f>
        <x:v>B124</x:v>
      </x:c>
      <x:c r="O66" s="39" t="str">
        <x:f>$A$333</x:f>
        <x:v>B125</x:v>
      </x:c>
      <x:c r="P66" s="39" t="str">
        <x:f>$A$334</x:f>
        <x:v>B126</x:v>
      </x:c>
      <x:c r="Q66" s="39" t="str">
        <x:f>$A$335</x:f>
        <x:v>B127</x:v>
      </x:c>
      <x:c r="R66" s="1" t="n"/>
      <x:c r="S66" s="1" t="n"/>
      <x:c r="T66" s="1" t="n"/>
    </x:row>
    <x:row r="67">
      <x:c r="A67" s="38" t="inlineStr">
        <x:is>
          <x:t xml:space="preserve">STATE</x:t>
        </x:is>
      </x:c>
      <x:c r="B67" s="45" t="n"/>
      <x:c r="C67" s="45" t="n"/>
      <x:c r="D67" s="45" t="n"/>
      <x:c r="E67" s="45" t="n"/>
      <x:c r="F67" s="45" t="n"/>
      <x:c r="G67" s="45" t="n"/>
      <x:c r="H67" s="45" t="n"/>
      <x:c r="I67" s="45" t="n"/>
      <x:c r="J67" s="45" t="n"/>
      <x:c r="K67" s="45" t="n"/>
      <x:c r="L67" s="45" t="n"/>
      <x:c r="M67" s="45" t="n"/>
      <x:c r="N67" s="45" t="n"/>
      <x:c r="O67" s="45" t="n"/>
      <x:c r="P67" s="45" t="n"/>
      <x:c r="Q67" s="45" t="n"/>
      <x:c r="R67" s="1" t="n"/>
      <x:c r="S67" s="1" t="n"/>
      <x:c r="T67" s="1" t="n"/>
    </x:row>
    <x:row r="68">
      <x:c r="A68" s="1" t="n"/>
      <x:c r="B68" s="1" t="n"/>
      <x:c r="C68" s="1" t="n"/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</x:row>
    <x:row r="69">
      <x:c r="A69" s="1" t="n"/>
      <x:c r="B69" s="1" t="n"/>
      <x:c r="C69" s="1" t="n"/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</x:row>
    <x:row r="70" s="97" customFormat="1" ht="28" customHeight="1">
      <x:c r="A70" s="124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</x:row>
    <x:row r="71">
      <x:c r="A71" s="1" t="n"/>
      <x:c r="B71" s="1" t="n"/>
      <x:c r="C71" s="1" t="n"/>
      <x:c r="D71" s="1" t="n"/>
      <x:c r="E71" s="1" t="n"/>
      <x:c r="F71" s="1" t="n"/>
      <x:c r="G71" s="1" t="n"/>
      <x:c r="H71" s="1" t="n"/>
      <x:c r="I71" s="1" t="n"/>
      <x:c r="J71" s="1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</x:row>
    <x:row r="72">
      <x:c r="A72" s="1" t="n"/>
      <x:c r="B72" s="1" t="n"/>
      <x:c r="C72" s="1" t="n"/>
      <x:c r="D72" s="1" t="n"/>
      <x:c r="E72" s="1" t="n"/>
      <x:c r="F72" s="1" t="n"/>
      <x:c r="G72" s="1" t="n"/>
      <x:c r="H72" s="1" t="n"/>
      <x:c r="I72" s="1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</x:row>
    <x:row r="73" s="97" customFormat="1" ht="24" customHeight="1">
      <x:c r="A73" s="107" t="inlineStr">
        <x:is>
          <x:t xml:space="preserve">|▪︎▪︎| — BITGROUP TABLE</x:t>
        </x:is>
      </x:c>
      <x:c r="B73" s="159" t="n"/>
      <x:c r="C73" s="159" t="n"/>
      <x:c r="D73" s="159" t="n"/>
      <x:c r="E73" s="159" t="n"/>
      <x:c r="F73" s="159" t="n"/>
      <x:c r="G73" s="159" t="n"/>
      <x:c r="H73" s="159" t="n"/>
      <x:c r="I73" s="159" t="n"/>
      <x:c r="J73" s="159" t="n"/>
      <x:c r="K73" s="159" t="n"/>
      <x:c r="L73" s="159" t="n"/>
      <x:c r="M73" s="159" t="n"/>
      <x:c r="N73" s="159" t="n"/>
      <x:c r="O73" s="159" t="n"/>
      <x:c r="P73" s="159" t="n"/>
      <x:c r="Q73" s="159" t="n"/>
      <x:c r="R73" s="159" t="n"/>
      <x:c r="S73" s="159" t="n"/>
      <x:c r="T73" s="159" t="n"/>
    </x:row>
    <x:row r="74" s="97" customFormat="1" ht="30" customHeight="1">
      <x:c r="A74" s="29" t="inlineStr">
        <x:is>
          <x:t xml:space="preserve">1 Placement ID</x:t>
        </x:is>
      </x:c>
      <x:c r="B74" s="29" t="inlineStr">
        <x:is>
          <x:t xml:space="preserve">2 Placement Name</x:t>
        </x:is>
      </x:c>
      <x:c r="C74" s="29" t="inlineStr">
        <x:is>
          <x:t xml:space="preserve">3 Start Bit</x:t>
        </x:is>
      </x:c>
      <x:c r="D74" s="29" t="inlineStr">
        <x:is>
          <x:t xml:space="preserve">4 End Bit</x:t>
        </x:is>
      </x:c>
      <x:c r="E74" s="29" t="inlineStr">
        <x:is>
          <x:t xml:space="preserve">5 Width</x:t>
        </x:is>
      </x:c>
      <x:c r="F74" s="29" t="inlineStr">
        <x:is>
          <x:t xml:space="preserve">6 Trust Code</x:t>
        </x:is>
      </x:c>
      <x:c r="G74" s="29" t="inlineStr">
        <x:is>
          <x:t xml:space="preserve">7 Base Trust</x:t>
        </x:is>
      </x:c>
      <x:c r="H74" s="29" t="inlineStr">
        <x:is>
          <x:t xml:space="preserve">8 Semantic Definition</x:t>
        </x:is>
      </x:c>
      <x:c r="I74" s="29" t="inlineStr">
        <x:is>
          <x:t xml:space="preserve">9 Semantic Allowable Range / States</x:t>
        </x:is>
      </x:c>
      <x:c r="J74" s="29" t="inlineStr">
        <x:is>
          <x:t xml:space="preserve">10 Decode Formula</x:t>
        </x:is>
      </x:c>
      <x:c r="K74" s="29" t="inlineStr">
        <x:is>
          <x:t xml:space="preserve">11 Trust Algorithm</x:t>
        </x:is>
      </x:c>
      <x:c r="L74" s="29" t="inlineStr">
        <x:is>
          <x:t xml:space="preserve">12 Conditional Rule</x:t>
        </x:is>
      </x:c>
      <x:c r="M74" s="29" t="inlineStr">
        <x:is>
          <x:t xml:space="preserve">13 Governing / Decode Inputs</x:t>
        </x:is>
      </x:c>
      <x:c r="N74" s="29" t="inlineStr">
        <x:is>
          <x:t xml:space="preserve">14 Notes</x:t>
        </x:is>
      </x:c>
      <x:c r="O74" s="29" t="inlineStr">
        <x:is>
          <x:t xml:space="preserve">15 Status</x:t>
        </x:is>
      </x:c>
      <x:c r="P74" s="29" t="inlineStr">
        <x:is>
          <x:t xml:space="preserve">16 Registered BitGroup</x:t>
        </x:is>
      </x:c>
      <x:c r="Q74" s="29" t="inlineStr">
        <x:is>
          <x:t xml:space="preserve">17 Semantic Key</x:t>
        </x:is>
      </x:c>
      <x:c r="R74" s="29" t="inlineStr">
        <x:is>
          <x:t xml:space="preserve">18 Semantic Role</x:t>
        </x:is>
      </x:c>
      <x:c r="S74" s="29" t="inlineStr">
        <x:is>
          <x:t xml:space="preserve">19 Serialization Orientation</x:t>
        </x:is>
      </x:c>
      <x:c r="T74" s="29" t="inlineStr">
        <x:is>
          <x:t xml:space="preserve">20 Reader Code Set</x:t>
        </x:is>
      </x:c>
      <x:c r="U74" s="29" t="inlineStr">
        <x:is>
          <x:t xml:space="preserve">21 Semantic Math Class</x:t>
        </x:is>
      </x:c>
    </x:row>
    <x:row r="75">
      <x:c r="A75" s="76" t="n"/>
      <x:c r="B75" s="76" t="n"/>
      <x:c r="C75" s="76" t="n"/>
      <x:c r="D75" s="76" t="n"/>
      <x:c r="E75" s="5" t="str">
        <x:f>IF(AND(C75&lt;&gt;"",D75&lt;&gt;""),IFERROR(VALUE(RIGHT(D75,3))-VALUE(RIGHT(C75,3))+1,D75-C75+1),"")</x:f>
      </x:c>
      <x:c r="F75" s="76" t="n"/>
      <x:c r="G75" s="77" t="n"/>
      <x:c r="H75" s="76" t="n"/>
      <x:c r="I75" s="76" t="n"/>
      <x:c r="J75" s="76" t="n"/>
      <x:c r="K75" s="76" t="n"/>
      <x:c r="L75" s="76" t="n"/>
      <x:c r="M75" s="76" t="n"/>
      <x:c r="N75" s="76" t="n"/>
      <x:c r="O75" s="76" t="n"/>
      <x:c r="P75" s="76" t="n"/>
      <x:c r="Q75" s="76" t="n"/>
      <x:c r="R75" s="76" t="n"/>
      <x:c r="S75" s="76" t="n"/>
      <x:c r="T75" s="76" t="n"/>
      <x:c r="U75" s="165" t="n"/>
    </x:row>
    <x:row r="76">
      <x:c r="A76" s="76" t="n"/>
      <x:c r="B76" s="76" t="n"/>
      <x:c r="C76" s="76" t="n"/>
      <x:c r="D76" s="76" t="n"/>
      <x:c r="E76" s="5" t="str">
        <x:f>IF(AND(C76&lt;&gt;"",D76&lt;&gt;""),IFERROR(VALUE(RIGHT(D76,3))-VALUE(RIGHT(C76,3))+1,D76-C76+1),"")</x:f>
      </x:c>
      <x:c r="F76" s="76" t="n"/>
      <x:c r="G76" s="77" t="n"/>
      <x:c r="H76" s="76" t="n"/>
      <x:c r="I76" s="76" t="n"/>
      <x:c r="J76" s="76" t="n"/>
      <x:c r="K76" s="76" t="n"/>
      <x:c r="L76" s="76" t="n"/>
      <x:c r="M76" s="76" t="n"/>
      <x:c r="N76" s="76" t="n"/>
      <x:c r="O76" s="76" t="n"/>
      <x:c r="P76" s="76" t="n"/>
      <x:c r="Q76" s="76" t="n"/>
      <x:c r="R76" s="76" t="n"/>
      <x:c r="S76" s="76" t="n"/>
      <x:c r="T76" s="76" t="n"/>
      <x:c r="U76" s="165" t="n"/>
    </x:row>
    <x:row r="77">
      <x:c r="A77" s="76" t="n"/>
      <x:c r="B77" s="76" t="n"/>
      <x:c r="C77" s="76" t="n"/>
      <x:c r="D77" s="76" t="n"/>
      <x:c r="E77" s="5" t="str">
        <x:f>IF(AND(C77&lt;&gt;"",D77&lt;&gt;""),IFERROR(VALUE(RIGHT(D77,3))-VALUE(RIGHT(C77,3))+1,D77-C77+1),"")</x:f>
      </x:c>
      <x:c r="F77" s="76" t="n"/>
      <x:c r="G77" s="77" t="n"/>
      <x:c r="H77" s="76" t="n"/>
      <x:c r="I77" s="76" t="n"/>
      <x:c r="J77" s="76" t="n"/>
      <x:c r="K77" s="76" t="n"/>
      <x:c r="L77" s="76" t="n"/>
      <x:c r="M77" s="76" t="n"/>
      <x:c r="N77" s="76" t="n"/>
      <x:c r="O77" s="76" t="n"/>
      <x:c r="P77" s="76" t="n"/>
      <x:c r="Q77" s="76" t="n"/>
      <x:c r="R77" s="76" t="n"/>
      <x:c r="S77" s="76" t="n"/>
      <x:c r="T77" s="76" t="n"/>
      <x:c r="U77" s="165" t="n"/>
    </x:row>
    <x:row r="78">
      <x:c r="A78" s="76" t="n"/>
      <x:c r="B78" s="76" t="n"/>
      <x:c r="C78" s="76" t="n"/>
      <x:c r="D78" s="76" t="n"/>
      <x:c r="E78" s="5" t="str">
        <x:f>IF(AND(C78&lt;&gt;"",D78&lt;&gt;""),IFERROR(VALUE(RIGHT(D78,3))-VALUE(RIGHT(C78,3))+1,D78-C78+1),"")</x:f>
      </x:c>
      <x:c r="F78" s="76" t="n"/>
      <x:c r="G78" s="77" t="n"/>
      <x:c r="H78" s="76" t="n"/>
      <x:c r="I78" s="76" t="n"/>
      <x:c r="J78" s="76" t="n"/>
      <x:c r="K78" s="76" t="n"/>
      <x:c r="L78" s="76" t="n"/>
      <x:c r="M78" s="76" t="n"/>
      <x:c r="N78" s="76" t="n"/>
      <x:c r="O78" s="76" t="n"/>
      <x:c r="P78" s="76" t="n"/>
      <x:c r="Q78" s="76" t="n"/>
      <x:c r="R78" s="76" t="n"/>
      <x:c r="S78" s="76" t="n"/>
      <x:c r="T78" s="76" t="n"/>
      <x:c r="U78" s="165" t="n"/>
    </x:row>
    <x:row r="79">
      <x:c r="A79" s="76" t="n"/>
      <x:c r="B79" s="76" t="n"/>
      <x:c r="C79" s="76" t="n"/>
      <x:c r="D79" s="76" t="n"/>
      <x:c r="E79" s="5" t="str">
        <x:f>IF(AND(C79&lt;&gt;"",D79&lt;&gt;""),IFERROR(VALUE(RIGHT(D79,3))-VALUE(RIGHT(C79,3))+1,D79-C79+1),"")</x:f>
      </x:c>
      <x:c r="F79" s="76" t="n"/>
      <x:c r="G79" s="77" t="n"/>
      <x:c r="H79" s="76" t="n"/>
      <x:c r="I79" s="76" t="n"/>
      <x:c r="J79" s="76" t="n"/>
      <x:c r="K79" s="76" t="n"/>
      <x:c r="L79" s="76" t="n"/>
      <x:c r="M79" s="76" t="n"/>
      <x:c r="N79" s="76" t="n"/>
      <x:c r="O79" s="76" t="n"/>
      <x:c r="P79" s="76" t="n"/>
      <x:c r="Q79" s="76" t="n"/>
      <x:c r="R79" s="76" t="n"/>
      <x:c r="S79" s="76" t="n"/>
      <x:c r="T79" s="76" t="n"/>
      <x:c r="U79" s="165" t="n"/>
    </x:row>
    <x:row r="80">
      <x:c r="A80" s="76" t="n"/>
      <x:c r="B80" s="76" t="n"/>
      <x:c r="C80" s="76" t="n"/>
      <x:c r="D80" s="76" t="n"/>
      <x:c r="E80" s="5" t="str">
        <x:f>IF(AND(C80&lt;&gt;"",D80&lt;&gt;""),IFERROR(VALUE(RIGHT(D80,3))-VALUE(RIGHT(C80,3))+1,D80-C80+1),"")</x:f>
      </x:c>
      <x:c r="F80" s="76" t="n"/>
      <x:c r="G80" s="77" t="n"/>
      <x:c r="H80" s="76" t="n"/>
      <x:c r="I80" s="76" t="n"/>
      <x:c r="J80" s="76" t="n"/>
      <x:c r="K80" s="76" t="n"/>
      <x:c r="L80" s="76" t="n"/>
      <x:c r="M80" s="76" t="n"/>
      <x:c r="N80" s="76" t="n"/>
      <x:c r="O80" s="76" t="n"/>
      <x:c r="P80" s="76" t="n"/>
      <x:c r="Q80" s="76" t="n"/>
      <x:c r="R80" s="76" t="n"/>
      <x:c r="S80" s="76" t="n"/>
      <x:c r="T80" s="76" t="n"/>
      <x:c r="U80" s="165" t="n"/>
    </x:row>
    <x:row r="81">
      <x:c r="A81" s="76" t="n"/>
      <x:c r="B81" s="76" t="n"/>
      <x:c r="C81" s="76" t="n"/>
      <x:c r="D81" s="76" t="n"/>
      <x:c r="E81" s="5" t="str">
        <x:f>IF(AND(C81&lt;&gt;"",D81&lt;&gt;""),IFERROR(VALUE(RIGHT(D81,3))-VALUE(RIGHT(C81,3))+1,D81-C81+1),"")</x:f>
      </x:c>
      <x:c r="F81" s="76" t="n"/>
      <x:c r="G81" s="77" t="n"/>
      <x:c r="H81" s="76" t="n"/>
      <x:c r="I81" s="76" t="n"/>
      <x:c r="J81" s="76" t="n"/>
      <x:c r="K81" s="76" t="n"/>
      <x:c r="L81" s="76" t="n"/>
      <x:c r="M81" s="76" t="n"/>
      <x:c r="N81" s="76" t="n"/>
      <x:c r="O81" s="76" t="n"/>
      <x:c r="P81" s="76" t="n"/>
      <x:c r="Q81" s="76" t="n"/>
      <x:c r="R81" s="76" t="n"/>
      <x:c r="S81" s="76" t="n"/>
      <x:c r="T81" s="76" t="n"/>
      <x:c r="U81" s="165" t="n"/>
    </x:row>
    <x:row r="82">
      <x:c r="A82" s="76" t="n"/>
      <x:c r="B82" s="76" t="n"/>
      <x:c r="C82" s="76" t="n"/>
      <x:c r="D82" s="76" t="n"/>
      <x:c r="E82" s="5" t="str">
        <x:f>IF(AND(C82&lt;&gt;"",D82&lt;&gt;""),IFERROR(VALUE(RIGHT(D82,3))-VALUE(RIGHT(C82,3))+1,D82-C82+1),"")</x:f>
      </x:c>
      <x:c r="F82" s="76" t="n"/>
      <x:c r="G82" s="77" t="n"/>
      <x:c r="H82" s="76" t="n"/>
      <x:c r="I82" s="76" t="n"/>
      <x:c r="J82" s="76" t="n"/>
      <x:c r="K82" s="76" t="n"/>
      <x:c r="L82" s="76" t="n"/>
      <x:c r="M82" s="76" t="n"/>
      <x:c r="N82" s="76" t="n"/>
      <x:c r="O82" s="76" t="n"/>
      <x:c r="P82" s="76" t="n"/>
      <x:c r="Q82" s="76" t="n"/>
      <x:c r="R82" s="76" t="n"/>
      <x:c r="S82" s="76" t="n"/>
      <x:c r="T82" s="76" t="n"/>
      <x:c r="U82" s="165" t="n"/>
    </x:row>
    <x:row r="83">
      <x:c r="A83" s="76" t="n"/>
      <x:c r="B83" s="76" t="n"/>
      <x:c r="C83" s="76" t="n"/>
      <x:c r="D83" s="76" t="n"/>
      <x:c r="E83" s="5" t="str">
        <x:f>IF(AND(C83&lt;&gt;"",D83&lt;&gt;""),IFERROR(VALUE(RIGHT(D83,3))-VALUE(RIGHT(C83,3))+1,D83-C83+1),"")</x:f>
      </x:c>
      <x:c r="F83" s="76" t="n"/>
      <x:c r="G83" s="77" t="n"/>
      <x:c r="H83" s="76" t="n"/>
      <x:c r="I83" s="76" t="n"/>
      <x:c r="J83" s="76" t="n"/>
      <x:c r="K83" s="76" t="n"/>
      <x:c r="L83" s="76" t="n"/>
      <x:c r="M83" s="76" t="n"/>
      <x:c r="N83" s="76" t="n"/>
      <x:c r="O83" s="76" t="n"/>
      <x:c r="P83" s="76" t="n"/>
      <x:c r="Q83" s="76" t="n"/>
      <x:c r="R83" s="76" t="n"/>
      <x:c r="S83" s="76" t="n"/>
      <x:c r="T83" s="76" t="n"/>
      <x:c r="U83" s="165" t="n"/>
    </x:row>
    <x:row r="84">
      <x:c r="A84" s="76" t="n"/>
      <x:c r="B84" s="76" t="n"/>
      <x:c r="C84" s="76" t="n"/>
      <x:c r="D84" s="76" t="n"/>
      <x:c r="E84" s="5" t="str">
        <x:f>IF(AND(C84&lt;&gt;"",D84&lt;&gt;""),IFERROR(VALUE(RIGHT(D84,3))-VALUE(RIGHT(C84,3))+1,D84-C84+1),"")</x:f>
      </x:c>
      <x:c r="F84" s="76" t="n"/>
      <x:c r="G84" s="77" t="n"/>
      <x:c r="H84" s="76" t="n"/>
      <x:c r="I84" s="76" t="n"/>
      <x:c r="J84" s="76" t="n"/>
      <x:c r="K84" s="76" t="n"/>
      <x:c r="L84" s="76" t="n"/>
      <x:c r="M84" s="76" t="n"/>
      <x:c r="N84" s="76" t="n"/>
      <x:c r="O84" s="76" t="n"/>
      <x:c r="P84" s="76" t="n"/>
      <x:c r="Q84" s="76" t="n"/>
      <x:c r="R84" s="76" t="n"/>
      <x:c r="S84" s="76" t="n"/>
      <x:c r="T84" s="76" t="n"/>
      <x:c r="U84" s="165" t="n"/>
    </x:row>
    <x:row r="85">
      <x:c r="A85" s="76" t="n"/>
      <x:c r="B85" s="76" t="n"/>
      <x:c r="C85" s="76" t="n"/>
      <x:c r="D85" s="76" t="n"/>
      <x:c r="E85" s="5" t="str">
        <x:f>IF(AND(C85&lt;&gt;"",D85&lt;&gt;""),IFERROR(VALUE(RIGHT(D85,3))-VALUE(RIGHT(C85,3))+1,D85-C85+1),"")</x:f>
      </x:c>
      <x:c r="F85" s="76" t="n"/>
      <x:c r="G85" s="77" t="n"/>
      <x:c r="H85" s="76" t="n"/>
      <x:c r="I85" s="76" t="n"/>
      <x:c r="J85" s="76" t="n"/>
      <x:c r="K85" s="76" t="n"/>
      <x:c r="L85" s="76" t="n"/>
      <x:c r="M85" s="76" t="n"/>
      <x:c r="N85" s="76" t="n"/>
      <x:c r="O85" s="76" t="n"/>
      <x:c r="P85" s="76" t="n"/>
      <x:c r="Q85" s="76" t="n"/>
      <x:c r="R85" s="76" t="n"/>
      <x:c r="S85" s="76" t="n"/>
      <x:c r="T85" s="76" t="n"/>
      <x:c r="U85" s="165" t="n"/>
    </x:row>
    <x:row r="86">
      <x:c r="A86" s="76" t="n"/>
      <x:c r="B86" s="76" t="n"/>
      <x:c r="C86" s="76" t="n"/>
      <x:c r="D86" s="76" t="n"/>
      <x:c r="E86" s="5" t="str">
        <x:f>IF(AND(C86&lt;&gt;"",D86&lt;&gt;""),IFERROR(VALUE(RIGHT(D86,3))-VALUE(RIGHT(C86,3))+1,D86-C86+1),"")</x:f>
      </x:c>
      <x:c r="F86" s="76" t="n"/>
      <x:c r="G86" s="77" t="n"/>
      <x:c r="H86" s="76" t="n"/>
      <x:c r="I86" s="76" t="n"/>
      <x:c r="J86" s="76" t="n"/>
      <x:c r="K86" s="76" t="n"/>
      <x:c r="L86" s="76" t="n"/>
      <x:c r="M86" s="76" t="n"/>
      <x:c r="N86" s="76" t="n"/>
      <x:c r="O86" s="76" t="n"/>
      <x:c r="P86" s="76" t="n"/>
      <x:c r="Q86" s="76" t="n"/>
      <x:c r="R86" s="76" t="n"/>
      <x:c r="S86" s="76" t="n"/>
      <x:c r="T86" s="76" t="n"/>
      <x:c r="U86" s="165" t="n"/>
    </x:row>
    <x:row r="87">
      <x:c r="A87" s="76" t="n"/>
      <x:c r="B87" s="76" t="n"/>
      <x:c r="C87" s="76" t="n"/>
      <x:c r="D87" s="76" t="n"/>
      <x:c r="E87" s="5" t="str">
        <x:f>IF(AND(C87&lt;&gt;"",D87&lt;&gt;""),IFERROR(VALUE(RIGHT(D87,3))-VALUE(RIGHT(C87,3))+1,D87-C87+1),"")</x:f>
      </x:c>
      <x:c r="F87" s="76" t="n"/>
      <x:c r="G87" s="77" t="n"/>
      <x:c r="H87" s="76" t="n"/>
      <x:c r="I87" s="76" t="n"/>
      <x:c r="J87" s="76" t="n"/>
      <x:c r="K87" s="76" t="n"/>
      <x:c r="L87" s="76" t="n"/>
      <x:c r="M87" s="76" t="n"/>
      <x:c r="N87" s="76" t="n"/>
      <x:c r="O87" s="76" t="n"/>
      <x:c r="P87" s="76" t="n"/>
      <x:c r="Q87" s="76" t="n"/>
      <x:c r="R87" s="76" t="n"/>
      <x:c r="S87" s="76" t="n"/>
      <x:c r="T87" s="76" t="n"/>
      <x:c r="U87" s="165" t="n"/>
    </x:row>
    <x:row r="88">
      <x:c r="A88" s="76" t="n"/>
      <x:c r="B88" s="76" t="n"/>
      <x:c r="C88" s="76" t="n"/>
      <x:c r="D88" s="76" t="n"/>
      <x:c r="E88" s="5" t="str">
        <x:f>IF(AND(C88&lt;&gt;"",D88&lt;&gt;""),IFERROR(VALUE(RIGHT(D88,3))-VALUE(RIGHT(C88,3))+1,D88-C88+1),"")</x:f>
      </x:c>
      <x:c r="F88" s="76" t="n"/>
      <x:c r="G88" s="77" t="n"/>
      <x:c r="H88" s="76" t="n"/>
      <x:c r="I88" s="76" t="n"/>
      <x:c r="J88" s="76" t="n"/>
      <x:c r="K88" s="76" t="n"/>
      <x:c r="L88" s="76" t="n"/>
      <x:c r="M88" s="76" t="n"/>
      <x:c r="N88" s="76" t="n"/>
      <x:c r="O88" s="76" t="n"/>
      <x:c r="P88" s="76" t="n"/>
      <x:c r="Q88" s="76" t="n"/>
      <x:c r="R88" s="76" t="n"/>
      <x:c r="S88" s="76" t="n"/>
      <x:c r="T88" s="76" t="n"/>
      <x:c r="U88" s="165" t="n"/>
    </x:row>
    <x:row r="89">
      <x:c r="A89" s="76" t="n"/>
      <x:c r="B89" s="76" t="n"/>
      <x:c r="C89" s="76" t="n"/>
      <x:c r="D89" s="76" t="n"/>
      <x:c r="E89" s="5" t="str">
        <x:f>IF(AND(C89&lt;&gt;"",D89&lt;&gt;""),IFERROR(VALUE(RIGHT(D89,3))-VALUE(RIGHT(C89,3))+1,D89-C89+1),"")</x:f>
      </x:c>
      <x:c r="F89" s="76" t="n"/>
      <x:c r="G89" s="77" t="n"/>
      <x:c r="H89" s="76" t="n"/>
      <x:c r="I89" s="76" t="n"/>
      <x:c r="J89" s="76" t="n"/>
      <x:c r="K89" s="76" t="n"/>
      <x:c r="L89" s="76" t="n"/>
      <x:c r="M89" s="76" t="n"/>
      <x:c r="N89" s="76" t="n"/>
      <x:c r="O89" s="76" t="n"/>
      <x:c r="P89" s="76" t="n"/>
      <x:c r="Q89" s="76" t="n"/>
      <x:c r="R89" s="76" t="n"/>
      <x:c r="S89" s="76" t="n"/>
      <x:c r="T89" s="76" t="n"/>
      <x:c r="U89" s="165" t="n"/>
    </x:row>
    <x:row r="90">
      <x:c r="A90" s="76" t="n"/>
      <x:c r="B90" s="76" t="n"/>
      <x:c r="C90" s="76" t="n"/>
      <x:c r="D90" s="76" t="n"/>
      <x:c r="E90" s="5" t="str">
        <x:f>IF(AND(C90&lt;&gt;"",D90&lt;&gt;""),IFERROR(VALUE(RIGHT(D90,3))-VALUE(RIGHT(C90,3))+1,D90-C90+1),"")</x:f>
      </x:c>
      <x:c r="F90" s="76" t="n"/>
      <x:c r="G90" s="77" t="n"/>
      <x:c r="H90" s="76" t="n"/>
      <x:c r="I90" s="76" t="n"/>
      <x:c r="J90" s="76" t="n"/>
      <x:c r="K90" s="76" t="n"/>
      <x:c r="L90" s="76" t="n"/>
      <x:c r="M90" s="76" t="n"/>
      <x:c r="N90" s="76" t="n"/>
      <x:c r="O90" s="76" t="n"/>
      <x:c r="P90" s="76" t="n"/>
      <x:c r="Q90" s="76" t="n"/>
      <x:c r="R90" s="76" t="n"/>
      <x:c r="S90" s="76" t="n"/>
      <x:c r="T90" s="76" t="n"/>
      <x:c r="U90" s="165" t="n"/>
    </x:row>
    <x:row r="91">
      <x:c r="A91" s="76" t="n"/>
      <x:c r="B91" s="76" t="n"/>
      <x:c r="C91" s="76" t="n"/>
      <x:c r="D91" s="76" t="n"/>
      <x:c r="E91" s="5" t="str">
        <x:f>IF(AND(C91&lt;&gt;"",D91&lt;&gt;""),IFERROR(VALUE(RIGHT(D91,3))-VALUE(RIGHT(C91,3))+1,D91-C91+1),"")</x:f>
      </x:c>
      <x:c r="F91" s="76" t="n"/>
      <x:c r="G91" s="77" t="n"/>
      <x:c r="H91" s="76" t="n"/>
      <x:c r="I91" s="76" t="n"/>
      <x:c r="J91" s="76" t="n"/>
      <x:c r="K91" s="76" t="n"/>
      <x:c r="L91" s="76" t="n"/>
      <x:c r="M91" s="76" t="n"/>
      <x:c r="N91" s="76" t="n"/>
      <x:c r="O91" s="76" t="n"/>
      <x:c r="P91" s="76" t="n"/>
      <x:c r="Q91" s="76" t="n"/>
      <x:c r="R91" s="76" t="n"/>
      <x:c r="S91" s="76" t="n"/>
      <x:c r="T91" s="76" t="n"/>
      <x:c r="U91" s="165" t="n"/>
    </x:row>
    <x:row r="92">
      <x:c r="A92" s="76" t="n"/>
      <x:c r="B92" s="76" t="n"/>
      <x:c r="C92" s="76" t="n"/>
      <x:c r="D92" s="76" t="n"/>
      <x:c r="E92" s="5" t="str">
        <x:f>IF(AND(C92&lt;&gt;"",D92&lt;&gt;""),IFERROR(VALUE(RIGHT(D92,3))-VALUE(RIGHT(C92,3))+1,D92-C92+1),"")</x:f>
      </x:c>
      <x:c r="F92" s="76" t="n"/>
      <x:c r="G92" s="77" t="n"/>
      <x:c r="H92" s="76" t="n"/>
      <x:c r="I92" s="76" t="n"/>
      <x:c r="J92" s="76" t="n"/>
      <x:c r="K92" s="76" t="n"/>
      <x:c r="L92" s="76" t="n"/>
      <x:c r="M92" s="76" t="n"/>
      <x:c r="N92" s="76" t="n"/>
      <x:c r="O92" s="76" t="n"/>
      <x:c r="P92" s="76" t="n"/>
      <x:c r="Q92" s="76" t="n"/>
      <x:c r="R92" s="76" t="n"/>
      <x:c r="S92" s="76" t="n"/>
      <x:c r="T92" s="76" t="n"/>
      <x:c r="U92" s="165" t="n"/>
    </x:row>
    <x:row r="93">
      <x:c r="A93" s="76" t="n"/>
      <x:c r="B93" s="76" t="n"/>
      <x:c r="C93" s="76" t="n"/>
      <x:c r="D93" s="76" t="n"/>
      <x:c r="E93" s="5" t="str">
        <x:f>IF(AND(C93&lt;&gt;"",D93&lt;&gt;""),IFERROR(VALUE(RIGHT(D93,3))-VALUE(RIGHT(C93,3))+1,D93-C93+1),"")</x:f>
      </x:c>
      <x:c r="F93" s="76" t="n"/>
      <x:c r="G93" s="77" t="n"/>
      <x:c r="H93" s="76" t="n"/>
      <x:c r="I93" s="76" t="n"/>
      <x:c r="J93" s="76" t="n"/>
      <x:c r="K93" s="76" t="n"/>
      <x:c r="L93" s="76" t="n"/>
      <x:c r="M93" s="76" t="n"/>
      <x:c r="N93" s="76" t="n"/>
      <x:c r="O93" s="76" t="n"/>
      <x:c r="P93" s="76" t="n"/>
      <x:c r="Q93" s="76" t="n"/>
      <x:c r="R93" s="76" t="n"/>
      <x:c r="S93" s="76" t="n"/>
      <x:c r="T93" s="76" t="n"/>
      <x:c r="U93" s="165" t="n"/>
    </x:row>
    <x:row r="94">
      <x:c r="A94" s="76" t="n"/>
      <x:c r="B94" s="76" t="n"/>
      <x:c r="C94" s="76" t="n"/>
      <x:c r="D94" s="76" t="n"/>
      <x:c r="E94" s="5" t="str">
        <x:f>IF(AND(C94&lt;&gt;"",D94&lt;&gt;""),IFERROR(VALUE(RIGHT(D94,3))-VALUE(RIGHT(C94,3))+1,D94-C94+1),"")</x:f>
      </x:c>
      <x:c r="F94" s="76" t="n"/>
      <x:c r="G94" s="77" t="n"/>
      <x:c r="H94" s="76" t="n"/>
      <x:c r="I94" s="76" t="n"/>
      <x:c r="J94" s="76" t="n"/>
      <x:c r="K94" s="76" t="n"/>
      <x:c r="L94" s="76" t="n"/>
      <x:c r="M94" s="76" t="n"/>
      <x:c r="N94" s="76" t="n"/>
      <x:c r="O94" s="76" t="n"/>
      <x:c r="P94" s="76" t="n"/>
      <x:c r="Q94" s="76" t="n"/>
      <x:c r="R94" s="76" t="n"/>
      <x:c r="S94" s="76" t="n"/>
      <x:c r="T94" s="76" t="n"/>
      <x:c r="U94" s="165" t="n"/>
    </x:row>
    <x:row r="95">
      <x:c r="A95" s="76" t="n"/>
      <x:c r="B95" s="76" t="n"/>
      <x:c r="C95" s="76" t="n"/>
      <x:c r="D95" s="76" t="n"/>
      <x:c r="E95" s="5" t="str">
        <x:f>IF(AND(C95&lt;&gt;"",D95&lt;&gt;""),IFERROR(VALUE(RIGHT(D95,3))-VALUE(RIGHT(C95,3))+1,D95-C95+1),"")</x:f>
      </x:c>
      <x:c r="F95" s="76" t="n"/>
      <x:c r="G95" s="77" t="n"/>
      <x:c r="H95" s="76" t="n"/>
      <x:c r="I95" s="76" t="n"/>
      <x:c r="J95" s="76" t="n"/>
      <x:c r="K95" s="76" t="n"/>
      <x:c r="L95" s="76" t="n"/>
      <x:c r="M95" s="76" t="n"/>
      <x:c r="N95" s="76" t="n"/>
      <x:c r="O95" s="76" t="n"/>
      <x:c r="P95" s="76" t="n"/>
      <x:c r="Q95" s="76" t="n"/>
      <x:c r="R95" s="76" t="n"/>
      <x:c r="S95" s="76" t="n"/>
      <x:c r="T95" s="76" t="n"/>
      <x:c r="U95" s="165" t="n"/>
    </x:row>
    <x:row r="96">
      <x:c r="A96" s="76" t="n"/>
      <x:c r="B96" s="76" t="n"/>
      <x:c r="C96" s="76" t="n"/>
      <x:c r="D96" s="76" t="n"/>
      <x:c r="E96" s="5" t="str">
        <x:f>IF(AND(C96&lt;&gt;"",D96&lt;&gt;""),IFERROR(VALUE(RIGHT(D96,3))-VALUE(RIGHT(C96,3))+1,D96-C96+1),"")</x:f>
      </x:c>
      <x:c r="F96" s="76" t="n"/>
      <x:c r="G96" s="77" t="n"/>
      <x:c r="H96" s="76" t="n"/>
      <x:c r="I96" s="76" t="n"/>
      <x:c r="J96" s="76" t="n"/>
      <x:c r="K96" s="76" t="n"/>
      <x:c r="L96" s="76" t="n"/>
      <x:c r="M96" s="76" t="n"/>
      <x:c r="N96" s="76" t="n"/>
      <x:c r="O96" s="76" t="n"/>
      <x:c r="P96" s="76" t="n"/>
      <x:c r="Q96" s="76" t="n"/>
      <x:c r="R96" s="76" t="n"/>
      <x:c r="S96" s="76" t="n"/>
      <x:c r="T96" s="76" t="n"/>
      <x:c r="U96" s="165" t="n"/>
    </x:row>
    <x:row r="97">
      <x:c r="A97" s="76" t="n"/>
      <x:c r="B97" s="76" t="n"/>
      <x:c r="C97" s="76" t="n"/>
      <x:c r="D97" s="76" t="n"/>
      <x:c r="E97" s="5" t="str">
        <x:f>IF(AND(C97&lt;&gt;"",D97&lt;&gt;""),IFERROR(VALUE(RIGHT(D97,3))-VALUE(RIGHT(C97,3))+1,D97-C97+1),"")</x:f>
      </x:c>
      <x:c r="F97" s="76" t="n"/>
      <x:c r="G97" s="77" t="n"/>
      <x:c r="H97" s="76" t="n"/>
      <x:c r="I97" s="76" t="n"/>
      <x:c r="J97" s="76" t="n"/>
      <x:c r="K97" s="76" t="n"/>
      <x:c r="L97" s="76" t="n"/>
      <x:c r="M97" s="76" t="n"/>
      <x:c r="N97" s="76" t="n"/>
      <x:c r="O97" s="76" t="n"/>
      <x:c r="P97" s="76" t="n"/>
      <x:c r="Q97" s="76" t="n"/>
      <x:c r="R97" s="76" t="n"/>
      <x:c r="S97" s="76" t="n"/>
      <x:c r="T97" s="76" t="n"/>
      <x:c r="U97" s="165" t="n"/>
    </x:row>
    <x:row r="98">
      <x:c r="A98" s="76" t="n"/>
      <x:c r="B98" s="76" t="n"/>
      <x:c r="C98" s="76" t="n"/>
      <x:c r="D98" s="76" t="n"/>
      <x:c r="E98" s="5" t="str">
        <x:f>IF(AND(C98&lt;&gt;"",D98&lt;&gt;""),IFERROR(VALUE(RIGHT(D98,3))-VALUE(RIGHT(C98,3))+1,D98-C98+1),"")</x:f>
      </x:c>
      <x:c r="F98" s="76" t="n"/>
      <x:c r="G98" s="77" t="n"/>
      <x:c r="H98" s="76" t="n"/>
      <x:c r="I98" s="76" t="n"/>
      <x:c r="J98" s="76" t="n"/>
      <x:c r="K98" s="76" t="n"/>
      <x:c r="L98" s="76" t="n"/>
      <x:c r="M98" s="76" t="n"/>
      <x:c r="N98" s="76" t="n"/>
      <x:c r="O98" s="76" t="n"/>
      <x:c r="P98" s="76" t="n"/>
      <x:c r="Q98" s="76" t="n"/>
      <x:c r="R98" s="76" t="n"/>
      <x:c r="S98" s="76" t="n"/>
      <x:c r="T98" s="76" t="n"/>
      <x:c r="U98" s="165" t="n"/>
    </x:row>
    <x:row r="99">
      <x:c r="A99" s="76" t="n"/>
      <x:c r="B99" s="76" t="n"/>
      <x:c r="C99" s="76" t="n"/>
      <x:c r="D99" s="76" t="n"/>
      <x:c r="E99" s="5" t="str">
        <x:f>IF(AND(C99&lt;&gt;"",D99&lt;&gt;""),IFERROR(VALUE(RIGHT(D99,3))-VALUE(RIGHT(C99,3))+1,D99-C99+1),"")</x:f>
      </x:c>
      <x:c r="F99" s="76" t="n"/>
      <x:c r="G99" s="77" t="n"/>
      <x:c r="H99" s="76" t="n"/>
      <x:c r="I99" s="76" t="n"/>
      <x:c r="J99" s="76" t="n"/>
      <x:c r="K99" s="76" t="n"/>
      <x:c r="L99" s="76" t="n"/>
      <x:c r="M99" s="76" t="n"/>
      <x:c r="N99" s="76" t="n"/>
      <x:c r="O99" s="76" t="n"/>
      <x:c r="P99" s="76" t="n"/>
      <x:c r="Q99" s="76" t="n"/>
      <x:c r="R99" s="76" t="n"/>
      <x:c r="S99" s="76" t="n"/>
      <x:c r="T99" s="76" t="n"/>
      <x:c r="U99" s="165" t="n"/>
    </x:row>
    <x:row r="100">
      <x:c r="A100" s="76" t="n"/>
      <x:c r="B100" s="76" t="n"/>
      <x:c r="C100" s="76" t="n"/>
      <x:c r="D100" s="76" t="n"/>
      <x:c r="E100" s="5" t="str">
        <x:f>IF(AND(C100&lt;&gt;"",D100&lt;&gt;""),IFERROR(VALUE(RIGHT(D100,3))-VALUE(RIGHT(C100,3))+1,D100-C100+1),"")</x:f>
      </x:c>
      <x:c r="F100" s="76" t="n"/>
      <x:c r="G100" s="77" t="n"/>
      <x:c r="H100" s="76" t="n"/>
      <x:c r="I100" s="76" t="n"/>
      <x:c r="J100" s="76" t="n"/>
      <x:c r="K100" s="76" t="n"/>
      <x:c r="L100" s="76" t="n"/>
      <x:c r="M100" s="76" t="n"/>
      <x:c r="N100" s="76" t="n"/>
      <x:c r="O100" s="76" t="n"/>
      <x:c r="P100" s="76" t="n"/>
      <x:c r="Q100" s="76" t="n"/>
      <x:c r="R100" s="76" t="n"/>
      <x:c r="S100" s="76" t="n"/>
      <x:c r="T100" s="76" t="n"/>
      <x:c r="U100" s="165" t="n"/>
    </x:row>
    <x:row r="101">
      <x:c r="A101" s="76" t="n"/>
      <x:c r="B101" s="76" t="n"/>
      <x:c r="C101" s="76" t="n"/>
      <x:c r="D101" s="76" t="n"/>
      <x:c r="E101" s="5" t="str">
        <x:f>IF(AND(C101&lt;&gt;"",D101&lt;&gt;""),IFERROR(VALUE(RIGHT(D101,3))-VALUE(RIGHT(C101,3))+1,D101-C101+1),"")</x:f>
      </x:c>
      <x:c r="F101" s="76" t="n"/>
      <x:c r="G101" s="77" t="n"/>
      <x:c r="H101" s="76" t="n"/>
      <x:c r="I101" s="76" t="n"/>
      <x:c r="J101" s="76" t="n"/>
      <x:c r="K101" s="76" t="n"/>
      <x:c r="L101" s="76" t="n"/>
      <x:c r="M101" s="76" t="n"/>
      <x:c r="N101" s="76" t="n"/>
      <x:c r="O101" s="76" t="n"/>
      <x:c r="P101" s="76" t="n"/>
      <x:c r="Q101" s="76" t="n"/>
      <x:c r="R101" s="76" t="n"/>
      <x:c r="S101" s="76" t="n"/>
      <x:c r="T101" s="76" t="n"/>
      <x:c r="U101" s="165" t="n"/>
    </x:row>
    <x:row r="102">
      <x:c r="A102" s="76" t="n"/>
      <x:c r="B102" s="76" t="n"/>
      <x:c r="C102" s="76" t="n"/>
      <x:c r="D102" s="76" t="n"/>
      <x:c r="E102" s="5" t="str">
        <x:f>IF(AND(C102&lt;&gt;"",D102&lt;&gt;""),IFERROR(VALUE(RIGHT(D102,3))-VALUE(RIGHT(C102,3))+1,D102-C102+1),"")</x:f>
      </x:c>
      <x:c r="F102" s="76" t="n"/>
      <x:c r="G102" s="77" t="n"/>
      <x:c r="H102" s="76" t="n"/>
      <x:c r="I102" s="76" t="n"/>
      <x:c r="J102" s="76" t="n"/>
      <x:c r="K102" s="76" t="n"/>
      <x:c r="L102" s="76" t="n"/>
      <x:c r="M102" s="76" t="n"/>
      <x:c r="N102" s="76" t="n"/>
      <x:c r="O102" s="76" t="n"/>
      <x:c r="P102" s="76" t="n"/>
      <x:c r="Q102" s="76" t="n"/>
      <x:c r="R102" s="76" t="n"/>
      <x:c r="S102" s="76" t="n"/>
      <x:c r="T102" s="76" t="n"/>
      <x:c r="U102" s="165" t="n"/>
    </x:row>
    <x:row r="103">
      <x:c r="A103" s="76" t="n"/>
      <x:c r="B103" s="76" t="n"/>
      <x:c r="C103" s="76" t="n"/>
      <x:c r="D103" s="76" t="n"/>
      <x:c r="E103" s="5" t="str">
        <x:f>IF(AND(C103&lt;&gt;"",D103&lt;&gt;""),IFERROR(VALUE(RIGHT(D103,3))-VALUE(RIGHT(C103,3))+1,D103-C103+1),"")</x:f>
      </x:c>
      <x:c r="F103" s="76" t="n"/>
      <x:c r="G103" s="77" t="n"/>
      <x:c r="H103" s="76" t="n"/>
      <x:c r="I103" s="76" t="n"/>
      <x:c r="J103" s="76" t="n"/>
      <x:c r="K103" s="76" t="n"/>
      <x:c r="L103" s="76" t="n"/>
      <x:c r="M103" s="76" t="n"/>
      <x:c r="N103" s="76" t="n"/>
      <x:c r="O103" s="76" t="n"/>
      <x:c r="P103" s="76" t="n"/>
      <x:c r="Q103" s="76" t="n"/>
      <x:c r="R103" s="76" t="n"/>
      <x:c r="S103" s="76" t="n"/>
      <x:c r="T103" s="76" t="n"/>
      <x:c r="U103" s="165" t="n"/>
    </x:row>
    <x:row r="104">
      <x:c r="A104" s="76" t="n"/>
      <x:c r="B104" s="76" t="n"/>
      <x:c r="C104" s="76" t="n"/>
      <x:c r="D104" s="76" t="n"/>
      <x:c r="E104" s="5" t="str">
        <x:f>IF(AND(C104&lt;&gt;"",D104&lt;&gt;""),IFERROR(VALUE(RIGHT(D104,3))-VALUE(RIGHT(C104,3))+1,D104-C104+1),"")</x:f>
      </x:c>
      <x:c r="F104" s="76" t="n"/>
      <x:c r="G104" s="77" t="n"/>
      <x:c r="H104" s="76" t="n"/>
      <x:c r="I104" s="76" t="n"/>
      <x:c r="J104" s="76" t="n"/>
      <x:c r="K104" s="76" t="n"/>
      <x:c r="L104" s="76" t="n"/>
      <x:c r="M104" s="76" t="n"/>
      <x:c r="N104" s="76" t="n"/>
      <x:c r="O104" s="76" t="n"/>
      <x:c r="P104" s="76" t="n"/>
      <x:c r="Q104" s="76" t="n"/>
      <x:c r="R104" s="76" t="n"/>
      <x:c r="S104" s="76" t="n"/>
      <x:c r="T104" s="76" t="n"/>
      <x:c r="U104" s="165" t="n"/>
    </x:row>
    <x:row r="105">
      <x:c r="A105" s="76" t="n"/>
      <x:c r="B105" s="76" t="n"/>
      <x:c r="C105" s="76" t="n"/>
      <x:c r="D105" s="76" t="n"/>
      <x:c r="E105" s="5" t="str">
        <x:f>IF(AND(C105&lt;&gt;"",D105&lt;&gt;""),IFERROR(VALUE(RIGHT(D105,3))-VALUE(RIGHT(C105,3))+1,D105-C105+1),"")</x:f>
      </x:c>
      <x:c r="F105" s="76" t="n"/>
      <x:c r="G105" s="77" t="n"/>
      <x:c r="H105" s="76" t="n"/>
      <x:c r="I105" s="76" t="n"/>
      <x:c r="J105" s="76" t="n"/>
      <x:c r="K105" s="76" t="n"/>
      <x:c r="L105" s="76" t="n"/>
      <x:c r="M105" s="76" t="n"/>
      <x:c r="N105" s="76" t="n"/>
      <x:c r="O105" s="76" t="n"/>
      <x:c r="P105" s="76" t="n"/>
      <x:c r="Q105" s="76" t="n"/>
      <x:c r="R105" s="76" t="n"/>
      <x:c r="S105" s="76" t="n"/>
      <x:c r="T105" s="76" t="n"/>
      <x:c r="U105" s="165" t="n"/>
    </x:row>
    <x:row r="106">
      <x:c r="A106" s="76" t="n"/>
      <x:c r="B106" s="76" t="n"/>
      <x:c r="C106" s="76" t="n"/>
      <x:c r="D106" s="76" t="n"/>
      <x:c r="E106" s="5" t="str">
        <x:f>IF(AND(C106&lt;&gt;"",D106&lt;&gt;""),IFERROR(VALUE(RIGHT(D106,3))-VALUE(RIGHT(C106,3))+1,D106-C106+1),"")</x:f>
      </x:c>
      <x:c r="F106" s="76" t="n"/>
      <x:c r="G106" s="77" t="n"/>
      <x:c r="H106" s="76" t="n"/>
      <x:c r="I106" s="76" t="n"/>
      <x:c r="J106" s="76" t="n"/>
      <x:c r="K106" s="76" t="n"/>
      <x:c r="L106" s="76" t="n"/>
      <x:c r="M106" s="76" t="n"/>
      <x:c r="N106" s="76" t="n"/>
      <x:c r="O106" s="76" t="n"/>
      <x:c r="P106" s="76" t="n"/>
      <x:c r="Q106" s="76" t="n"/>
      <x:c r="R106" s="76" t="n"/>
      <x:c r="S106" s="76" t="n"/>
      <x:c r="T106" s="76" t="n"/>
      <x:c r="U106" s="165" t="n"/>
    </x:row>
    <x:row r="107">
      <x:c r="A107" s="76" t="n"/>
      <x:c r="B107" s="76" t="n"/>
      <x:c r="C107" s="76" t="n"/>
      <x:c r="D107" s="76" t="n"/>
      <x:c r="E107" s="5" t="str">
        <x:f>IF(AND(C107&lt;&gt;"",D107&lt;&gt;""),IFERROR(VALUE(RIGHT(D107,3))-VALUE(RIGHT(C107,3))+1,D107-C107+1),"")</x:f>
      </x:c>
      <x:c r="F107" s="76" t="n"/>
      <x:c r="G107" s="77" t="n"/>
      <x:c r="H107" s="76" t="n"/>
      <x:c r="I107" s="76" t="n"/>
      <x:c r="J107" s="76" t="n"/>
      <x:c r="K107" s="76" t="n"/>
      <x:c r="L107" s="76" t="n"/>
      <x:c r="M107" s="76" t="n"/>
      <x:c r="N107" s="76" t="n"/>
      <x:c r="O107" s="76" t="n"/>
      <x:c r="P107" s="76" t="n"/>
      <x:c r="Q107" s="76" t="n"/>
      <x:c r="R107" s="76" t="n"/>
      <x:c r="S107" s="76" t="n"/>
      <x:c r="T107" s="76" t="n"/>
      <x:c r="U107" s="165" t="n"/>
    </x:row>
    <x:row r="108">
      <x:c r="A108" s="76" t="n"/>
      <x:c r="B108" s="76" t="n"/>
      <x:c r="C108" s="76" t="n"/>
      <x:c r="D108" s="76" t="n"/>
      <x:c r="E108" s="5" t="str">
        <x:f>IF(AND(C108&lt;&gt;"",D108&lt;&gt;""),IFERROR(VALUE(RIGHT(D108,3))-VALUE(RIGHT(C108,3))+1,D108-C108+1),"")</x:f>
      </x:c>
      <x:c r="F108" s="76" t="n"/>
      <x:c r="G108" s="77" t="n"/>
      <x:c r="H108" s="76" t="n"/>
      <x:c r="I108" s="76" t="n"/>
      <x:c r="J108" s="76" t="n"/>
      <x:c r="K108" s="76" t="n"/>
      <x:c r="L108" s="76" t="n"/>
      <x:c r="M108" s="76" t="n"/>
      <x:c r="N108" s="76" t="n"/>
      <x:c r="O108" s="76" t="n"/>
      <x:c r="P108" s="76" t="n"/>
      <x:c r="Q108" s="76" t="n"/>
      <x:c r="R108" s="76" t="n"/>
      <x:c r="S108" s="76" t="n"/>
      <x:c r="T108" s="76" t="n"/>
      <x:c r="U108" s="165" t="n"/>
    </x:row>
    <x:row r="109">
      <x:c r="A109" s="76" t="n"/>
      <x:c r="B109" s="76" t="n"/>
      <x:c r="C109" s="76" t="n"/>
      <x:c r="D109" s="76" t="n"/>
      <x:c r="E109" s="5" t="str">
        <x:f>IF(AND(C109&lt;&gt;"",D109&lt;&gt;""),IFERROR(VALUE(RIGHT(D109,3))-VALUE(RIGHT(C109,3))+1,D109-C109+1),"")</x:f>
      </x:c>
      <x:c r="F109" s="76" t="n"/>
      <x:c r="G109" s="77" t="n"/>
      <x:c r="H109" s="76" t="n"/>
      <x:c r="I109" s="76" t="n"/>
      <x:c r="J109" s="76" t="n"/>
      <x:c r="K109" s="76" t="n"/>
      <x:c r="L109" s="76" t="n"/>
      <x:c r="M109" s="76" t="n"/>
      <x:c r="N109" s="76" t="n"/>
      <x:c r="O109" s="76" t="n"/>
      <x:c r="P109" s="76" t="n"/>
      <x:c r="Q109" s="76" t="n"/>
      <x:c r="R109" s="76" t="n"/>
      <x:c r="S109" s="76" t="n"/>
      <x:c r="T109" s="76" t="n"/>
      <x:c r="U109" s="165" t="n"/>
    </x:row>
    <x:row r="110">
      <x:c r="A110" s="76" t="n"/>
      <x:c r="B110" s="76" t="n"/>
      <x:c r="C110" s="76" t="n"/>
      <x:c r="D110" s="76" t="n"/>
      <x:c r="E110" s="5" t="str">
        <x:f>IF(AND(C110&lt;&gt;"",D110&lt;&gt;""),IFERROR(VALUE(RIGHT(D110,3))-VALUE(RIGHT(C110,3))+1,D110-C110+1),"")</x:f>
      </x:c>
      <x:c r="F110" s="76" t="n"/>
      <x:c r="G110" s="77" t="n"/>
      <x:c r="H110" s="76" t="n"/>
      <x:c r="I110" s="76" t="n"/>
      <x:c r="J110" s="76" t="n"/>
      <x:c r="K110" s="76" t="n"/>
      <x:c r="L110" s="76" t="n"/>
      <x:c r="M110" s="76" t="n"/>
      <x:c r="N110" s="76" t="n"/>
      <x:c r="O110" s="76" t="n"/>
      <x:c r="P110" s="76" t="n"/>
      <x:c r="Q110" s="76" t="n"/>
      <x:c r="R110" s="76" t="n"/>
      <x:c r="S110" s="76" t="n"/>
      <x:c r="T110" s="76" t="n"/>
      <x:c r="U110" s="165" t="n"/>
    </x:row>
    <x:row r="111">
      <x:c r="A111" s="76" t="n"/>
      <x:c r="B111" s="76" t="n"/>
      <x:c r="C111" s="76" t="n"/>
      <x:c r="D111" s="76" t="n"/>
      <x:c r="E111" s="5" t="str">
        <x:f>IF(AND(C111&lt;&gt;"",D111&lt;&gt;""),IFERROR(VALUE(RIGHT(D111,3))-VALUE(RIGHT(C111,3))+1,D111-C111+1),"")</x:f>
      </x:c>
      <x:c r="F111" s="76" t="n"/>
      <x:c r="G111" s="77" t="n"/>
      <x:c r="H111" s="76" t="n"/>
      <x:c r="I111" s="76" t="n"/>
      <x:c r="J111" s="76" t="n"/>
      <x:c r="K111" s="76" t="n"/>
      <x:c r="L111" s="76" t="n"/>
      <x:c r="M111" s="76" t="n"/>
      <x:c r="N111" s="76" t="n"/>
      <x:c r="O111" s="76" t="n"/>
      <x:c r="P111" s="76" t="n"/>
      <x:c r="Q111" s="76" t="n"/>
      <x:c r="R111" s="76" t="n"/>
      <x:c r="S111" s="76" t="n"/>
      <x:c r="T111" s="76" t="n"/>
      <x:c r="U111" s="165" t="n"/>
    </x:row>
    <x:row r="112">
      <x:c r="A112" s="76" t="n"/>
      <x:c r="B112" s="76" t="n"/>
      <x:c r="C112" s="76" t="n"/>
      <x:c r="D112" s="76" t="n"/>
      <x:c r="E112" s="5" t="str">
        <x:f>IF(AND(C112&lt;&gt;"",D112&lt;&gt;""),IFERROR(VALUE(RIGHT(D112,3))-VALUE(RIGHT(C112,3))+1,D112-C112+1),"")</x:f>
      </x:c>
      <x:c r="F112" s="76" t="n"/>
      <x:c r="G112" s="77" t="n"/>
      <x:c r="H112" s="76" t="n"/>
      <x:c r="I112" s="76" t="n"/>
      <x:c r="J112" s="76" t="n"/>
      <x:c r="K112" s="76" t="n"/>
      <x:c r="L112" s="76" t="n"/>
      <x:c r="M112" s="76" t="n"/>
      <x:c r="N112" s="76" t="n"/>
      <x:c r="O112" s="76" t="n"/>
      <x:c r="P112" s="76" t="n"/>
      <x:c r="Q112" s="76" t="n"/>
      <x:c r="R112" s="76" t="n"/>
      <x:c r="S112" s="76" t="n"/>
      <x:c r="T112" s="76" t="n"/>
      <x:c r="U112" s="165" t="n"/>
    </x:row>
    <x:row r="113">
      <x:c r="A113" s="76" t="n"/>
      <x:c r="B113" s="76" t="n"/>
      <x:c r="C113" s="76" t="n"/>
      <x:c r="D113" s="76" t="n"/>
      <x:c r="E113" s="5" t="str">
        <x:f>IF(AND(C113&lt;&gt;"",D113&lt;&gt;""),IFERROR(VALUE(RIGHT(D113,3))-VALUE(RIGHT(C113,3))+1,D113-C113+1),"")</x:f>
      </x:c>
      <x:c r="F113" s="76" t="n"/>
      <x:c r="G113" s="77" t="n"/>
      <x:c r="H113" s="76" t="n"/>
      <x:c r="I113" s="76" t="n"/>
      <x:c r="J113" s="76" t="n"/>
      <x:c r="K113" s="76" t="n"/>
      <x:c r="L113" s="76" t="n"/>
      <x:c r="M113" s="76" t="n"/>
      <x:c r="N113" s="76" t="n"/>
      <x:c r="O113" s="76" t="n"/>
      <x:c r="P113" s="76" t="n"/>
      <x:c r="Q113" s="76" t="n"/>
      <x:c r="R113" s="76" t="n"/>
      <x:c r="S113" s="76" t="n"/>
      <x:c r="T113" s="76" t="n"/>
      <x:c r="U113" s="165" t="n"/>
    </x:row>
    <x:row r="114">
      <x:c r="A114" s="76" t="n"/>
      <x:c r="B114" s="76" t="n"/>
      <x:c r="C114" s="76" t="n"/>
      <x:c r="D114" s="76" t="n"/>
      <x:c r="E114" s="5" t="str">
        <x:f>IF(AND(C114&lt;&gt;"",D114&lt;&gt;""),IFERROR(VALUE(RIGHT(D114,3))-VALUE(RIGHT(C114,3))+1,D114-C114+1),"")</x:f>
      </x:c>
      <x:c r="F114" s="76" t="n"/>
      <x:c r="G114" s="77" t="n"/>
      <x:c r="H114" s="76" t="n"/>
      <x:c r="I114" s="76" t="n"/>
      <x:c r="J114" s="76" t="n"/>
      <x:c r="K114" s="76" t="n"/>
      <x:c r="L114" s="76" t="n"/>
      <x:c r="M114" s="76" t="n"/>
      <x:c r="N114" s="76" t="n"/>
      <x:c r="O114" s="76" t="n"/>
      <x:c r="P114" s="76" t="n"/>
      <x:c r="Q114" s="76" t="n"/>
      <x:c r="R114" s="76" t="n"/>
      <x:c r="S114" s="76" t="n"/>
      <x:c r="T114" s="76" t="n"/>
      <x:c r="U114" s="165" t="n"/>
    </x:row>
    <x:row r="115">
      <x:c r="A115" s="76" t="n"/>
      <x:c r="B115" s="76" t="n"/>
      <x:c r="C115" s="76" t="n"/>
      <x:c r="D115" s="76" t="n"/>
      <x:c r="E115" s="5" t="str">
        <x:f>IF(AND(C115&lt;&gt;"",D115&lt;&gt;""),IFERROR(VALUE(RIGHT(D115,3))-VALUE(RIGHT(C115,3))+1,D115-C115+1),"")</x:f>
      </x:c>
      <x:c r="F115" s="76" t="n"/>
      <x:c r="G115" s="77" t="n"/>
      <x:c r="H115" s="76" t="n"/>
      <x:c r="I115" s="76" t="n"/>
      <x:c r="J115" s="76" t="n"/>
      <x:c r="K115" s="76" t="n"/>
      <x:c r="L115" s="76" t="n"/>
      <x:c r="M115" s="76" t="n"/>
      <x:c r="N115" s="76" t="n"/>
      <x:c r="O115" s="76" t="n"/>
      <x:c r="P115" s="76" t="n"/>
      <x:c r="Q115" s="76" t="n"/>
      <x:c r="R115" s="76" t="n"/>
      <x:c r="S115" s="76" t="n"/>
      <x:c r="T115" s="76" t="n"/>
      <x:c r="U115" s="165" t="n"/>
    </x:row>
    <x:row r="116">
      <x:c r="A116" s="76" t="n"/>
      <x:c r="B116" s="76" t="n"/>
      <x:c r="C116" s="76" t="n"/>
      <x:c r="D116" s="76" t="n"/>
      <x:c r="E116" s="5" t="str">
        <x:f>IF(AND(C116&lt;&gt;"",D116&lt;&gt;""),IFERROR(VALUE(RIGHT(D116,3))-VALUE(RIGHT(C116,3))+1,D116-C116+1),"")</x:f>
      </x:c>
      <x:c r="F116" s="76" t="n"/>
      <x:c r="G116" s="77" t="n"/>
      <x:c r="H116" s="76" t="n"/>
      <x:c r="I116" s="76" t="n"/>
      <x:c r="J116" s="76" t="n"/>
      <x:c r="K116" s="76" t="n"/>
      <x:c r="L116" s="76" t="n"/>
      <x:c r="M116" s="76" t="n"/>
      <x:c r="N116" s="76" t="n"/>
      <x:c r="O116" s="76" t="n"/>
      <x:c r="P116" s="76" t="n"/>
      <x:c r="Q116" s="76" t="n"/>
      <x:c r="R116" s="76" t="n"/>
      <x:c r="S116" s="76" t="n"/>
      <x:c r="T116" s="76" t="n"/>
      <x:c r="U116" s="165" t="n"/>
    </x:row>
    <x:row r="117">
      <x:c r="A117" s="76" t="n"/>
      <x:c r="B117" s="76" t="n"/>
      <x:c r="C117" s="76" t="n"/>
      <x:c r="D117" s="76" t="n"/>
      <x:c r="E117" s="5" t="str">
        <x:f>IF(AND(C117&lt;&gt;"",D117&lt;&gt;""),IFERROR(VALUE(RIGHT(D117,3))-VALUE(RIGHT(C117,3))+1,D117-C117+1),"")</x:f>
      </x:c>
      <x:c r="F117" s="76" t="n"/>
      <x:c r="G117" s="77" t="n"/>
      <x:c r="H117" s="76" t="n"/>
      <x:c r="I117" s="76" t="n"/>
      <x:c r="J117" s="76" t="n"/>
      <x:c r="K117" s="76" t="n"/>
      <x:c r="L117" s="76" t="n"/>
      <x:c r="M117" s="76" t="n"/>
      <x:c r="N117" s="76" t="n"/>
      <x:c r="O117" s="76" t="n"/>
      <x:c r="P117" s="76" t="n"/>
      <x:c r="Q117" s="76" t="n"/>
      <x:c r="R117" s="76" t="n"/>
      <x:c r="S117" s="76" t="n"/>
      <x:c r="T117" s="76" t="n"/>
      <x:c r="U117" s="165" t="n"/>
    </x:row>
    <x:row r="118">
      <x:c r="A118" s="76" t="n"/>
      <x:c r="B118" s="76" t="n"/>
      <x:c r="C118" s="76" t="n"/>
      <x:c r="D118" s="76" t="n"/>
      <x:c r="E118" s="5" t="str">
        <x:f>IF(AND(C118&lt;&gt;"",D118&lt;&gt;""),IFERROR(VALUE(RIGHT(D118,3))-VALUE(RIGHT(C118,3))+1,D118-C118+1),"")</x:f>
      </x:c>
      <x:c r="F118" s="76" t="n"/>
      <x:c r="G118" s="77" t="n"/>
      <x:c r="H118" s="76" t="n"/>
      <x:c r="I118" s="76" t="n"/>
      <x:c r="J118" s="76" t="n"/>
      <x:c r="K118" s="76" t="n"/>
      <x:c r="L118" s="76" t="n"/>
      <x:c r="M118" s="76" t="n"/>
      <x:c r="N118" s="76" t="n"/>
      <x:c r="O118" s="76" t="n"/>
      <x:c r="P118" s="76" t="n"/>
      <x:c r="Q118" s="76" t="n"/>
      <x:c r="R118" s="76" t="n"/>
      <x:c r="S118" s="76" t="n"/>
      <x:c r="T118" s="76" t="n"/>
      <x:c r="U118" s="165" t="n"/>
    </x:row>
    <x:row r="119">
      <x:c r="A119" s="76" t="n"/>
      <x:c r="B119" s="76" t="n"/>
      <x:c r="C119" s="76" t="n"/>
      <x:c r="D119" s="76" t="n"/>
      <x:c r="E119" s="5" t="str">
        <x:f>IF(AND(C119&lt;&gt;"",D119&lt;&gt;""),IFERROR(VALUE(RIGHT(D119,3))-VALUE(RIGHT(C119,3))+1,D119-C119+1),"")</x:f>
      </x:c>
      <x:c r="F119" s="76" t="n"/>
      <x:c r="G119" s="77" t="n"/>
      <x:c r="H119" s="76" t="n"/>
      <x:c r="I119" s="76" t="n"/>
      <x:c r="J119" s="76" t="n"/>
      <x:c r="K119" s="76" t="n"/>
      <x:c r="L119" s="76" t="n"/>
      <x:c r="M119" s="76" t="n"/>
      <x:c r="N119" s="76" t="n"/>
      <x:c r="O119" s="76" t="n"/>
      <x:c r="P119" s="76" t="n"/>
      <x:c r="Q119" s="76" t="n"/>
      <x:c r="R119" s="76" t="n"/>
      <x:c r="S119" s="76" t="n"/>
      <x:c r="T119" s="76" t="n"/>
      <x:c r="U119" s="165" t="n"/>
    </x:row>
    <x:row r="120">
      <x:c r="A120" s="76" t="n"/>
      <x:c r="B120" s="76" t="n"/>
      <x:c r="C120" s="76" t="n"/>
      <x:c r="D120" s="76" t="n"/>
      <x:c r="E120" s="5" t="str">
        <x:f>IF(AND(C120&lt;&gt;"",D120&lt;&gt;""),IFERROR(VALUE(RIGHT(D120,3))-VALUE(RIGHT(C120,3))+1,D120-C120+1),"")</x:f>
      </x:c>
      <x:c r="F120" s="76" t="n"/>
      <x:c r="G120" s="77" t="n"/>
      <x:c r="H120" s="76" t="n"/>
      <x:c r="I120" s="76" t="n"/>
      <x:c r="J120" s="76" t="n"/>
      <x:c r="K120" s="76" t="n"/>
      <x:c r="L120" s="76" t="n"/>
      <x:c r="M120" s="76" t="n"/>
      <x:c r="N120" s="76" t="n"/>
      <x:c r="O120" s="76" t="n"/>
      <x:c r="P120" s="76" t="n"/>
      <x:c r="Q120" s="76" t="n"/>
      <x:c r="R120" s="76" t="n"/>
      <x:c r="S120" s="76" t="n"/>
      <x:c r="T120" s="76" t="n"/>
      <x:c r="U120" s="165" t="n"/>
    </x:row>
    <x:row r="121">
      <x:c r="A121" s="76" t="n"/>
      <x:c r="B121" s="76" t="n"/>
      <x:c r="C121" s="76" t="n"/>
      <x:c r="D121" s="76" t="n"/>
      <x:c r="E121" s="5" t="str">
        <x:f>IF(AND(C121&lt;&gt;"",D121&lt;&gt;""),IFERROR(VALUE(RIGHT(D121,3))-VALUE(RIGHT(C121,3))+1,D121-C121+1),"")</x:f>
      </x:c>
      <x:c r="F121" s="76" t="n"/>
      <x:c r="G121" s="77" t="n"/>
      <x:c r="H121" s="76" t="n"/>
      <x:c r="I121" s="76" t="n"/>
      <x:c r="J121" s="76" t="n"/>
      <x:c r="K121" s="76" t="n"/>
      <x:c r="L121" s="76" t="n"/>
      <x:c r="M121" s="76" t="n"/>
      <x:c r="N121" s="76" t="n"/>
      <x:c r="O121" s="76" t="n"/>
      <x:c r="P121" s="76" t="n"/>
      <x:c r="Q121" s="76" t="n"/>
      <x:c r="R121" s="76" t="n"/>
      <x:c r="S121" s="76" t="n"/>
      <x:c r="T121" s="76" t="n"/>
      <x:c r="U121" s="165" t="n"/>
    </x:row>
    <x:row r="122">
      <x:c r="A122" s="76" t="n"/>
      <x:c r="B122" s="76" t="n"/>
      <x:c r="C122" s="76" t="n"/>
      <x:c r="D122" s="76" t="n"/>
      <x:c r="E122" s="5" t="str">
        <x:f>IF(AND(C122&lt;&gt;"",D122&lt;&gt;""),IFERROR(VALUE(RIGHT(D122,3))-VALUE(RIGHT(C122,3))+1,D122-C122+1),"")</x:f>
      </x:c>
      <x:c r="F122" s="76" t="n"/>
      <x:c r="G122" s="77" t="n"/>
      <x:c r="H122" s="76" t="n"/>
      <x:c r="I122" s="76" t="n"/>
      <x:c r="J122" s="76" t="n"/>
      <x:c r="K122" s="76" t="n"/>
      <x:c r="L122" s="76" t="n"/>
      <x:c r="M122" s="76" t="n"/>
      <x:c r="N122" s="76" t="n"/>
      <x:c r="O122" s="76" t="n"/>
      <x:c r="P122" s="76" t="n"/>
      <x:c r="Q122" s="76" t="n"/>
      <x:c r="R122" s="76" t="n"/>
      <x:c r="S122" s="76" t="n"/>
      <x:c r="T122" s="76" t="n"/>
      <x:c r="U122" s="165" t="n"/>
    </x:row>
    <x:row r="123">
      <x:c r="A123" s="76" t="n"/>
      <x:c r="B123" s="76" t="n"/>
      <x:c r="C123" s="76" t="n"/>
      <x:c r="D123" s="76" t="n"/>
      <x:c r="E123" s="5" t="str">
        <x:f>IF(AND(C123&lt;&gt;"",D123&lt;&gt;""),IFERROR(VALUE(RIGHT(D123,3))-VALUE(RIGHT(C123,3))+1,D123-C123+1),"")</x:f>
      </x:c>
      <x:c r="F123" s="76" t="n"/>
      <x:c r="G123" s="77" t="n"/>
      <x:c r="H123" s="76" t="n"/>
      <x:c r="I123" s="76" t="n"/>
      <x:c r="J123" s="76" t="n"/>
      <x:c r="K123" s="76" t="n"/>
      <x:c r="L123" s="76" t="n"/>
      <x:c r="M123" s="76" t="n"/>
      <x:c r="N123" s="76" t="n"/>
      <x:c r="O123" s="76" t="n"/>
      <x:c r="P123" s="76" t="n"/>
      <x:c r="Q123" s="76" t="n"/>
      <x:c r="R123" s="76" t="n"/>
      <x:c r="S123" s="76" t="n"/>
      <x:c r="T123" s="76" t="n"/>
      <x:c r="U123" s="165" t="n"/>
    </x:row>
    <x:row r="124">
      <x:c r="A124" s="76" t="n"/>
      <x:c r="B124" s="76" t="n"/>
      <x:c r="C124" s="76" t="n"/>
      <x:c r="D124" s="76" t="n"/>
      <x:c r="E124" s="5" t="str">
        <x:f>IF(AND(C124&lt;&gt;"",D124&lt;&gt;""),IFERROR(VALUE(RIGHT(D124,3))-VALUE(RIGHT(C124,3))+1,D124-C124+1),"")</x:f>
      </x:c>
      <x:c r="F124" s="76" t="n"/>
      <x:c r="G124" s="77" t="n"/>
      <x:c r="H124" s="76" t="n"/>
      <x:c r="I124" s="76" t="n"/>
      <x:c r="J124" s="76" t="n"/>
      <x:c r="K124" s="76" t="n"/>
      <x:c r="L124" s="76" t="n"/>
      <x:c r="M124" s="76" t="n"/>
      <x:c r="N124" s="76" t="n"/>
      <x:c r="O124" s="76" t="n"/>
      <x:c r="P124" s="76" t="n"/>
      <x:c r="Q124" s="76" t="n"/>
      <x:c r="R124" s="76" t="n"/>
      <x:c r="S124" s="76" t="n"/>
      <x:c r="T124" s="76" t="n"/>
      <x:c r="U124" s="165" t="n"/>
    </x:row>
    <x:row r="125">
      <x:c r="A125" s="76" t="n"/>
      <x:c r="B125" s="76" t="n"/>
      <x:c r="C125" s="76" t="n"/>
      <x:c r="D125" s="76" t="n"/>
      <x:c r="E125" s="5" t="str">
        <x:f>IF(AND(C125&lt;&gt;"",D125&lt;&gt;""),IFERROR(VALUE(RIGHT(D125,3))-VALUE(RIGHT(C125,3))+1,D125-C125+1),"")</x:f>
      </x:c>
      <x:c r="F125" s="76" t="n"/>
      <x:c r="G125" s="77" t="n"/>
      <x:c r="H125" s="76" t="n"/>
      <x:c r="I125" s="76" t="n"/>
      <x:c r="J125" s="76" t="n"/>
      <x:c r="K125" s="76" t="n"/>
      <x:c r="L125" s="76" t="n"/>
      <x:c r="M125" s="76" t="n"/>
      <x:c r="N125" s="76" t="n"/>
      <x:c r="O125" s="76" t="n"/>
      <x:c r="P125" s="76" t="n"/>
      <x:c r="Q125" s="76" t="n"/>
      <x:c r="R125" s="76" t="n"/>
      <x:c r="S125" s="76" t="n"/>
      <x:c r="T125" s="76" t="n"/>
      <x:c r="U125" s="165" t="n"/>
    </x:row>
    <x:row r="126">
      <x:c r="A126" s="76" t="n"/>
      <x:c r="B126" s="76" t="n"/>
      <x:c r="C126" s="76" t="n"/>
      <x:c r="D126" s="76" t="n"/>
      <x:c r="E126" s="5" t="str">
        <x:f>IF(AND(C126&lt;&gt;"",D126&lt;&gt;""),IFERROR(VALUE(RIGHT(D126,3))-VALUE(RIGHT(C126,3))+1,D126-C126+1),"")</x:f>
      </x:c>
      <x:c r="F126" s="76" t="n"/>
      <x:c r="G126" s="77" t="n"/>
      <x:c r="H126" s="76" t="n"/>
      <x:c r="I126" s="76" t="n"/>
      <x:c r="J126" s="76" t="n"/>
      <x:c r="K126" s="76" t="n"/>
      <x:c r="L126" s="76" t="n"/>
      <x:c r="M126" s="76" t="n"/>
      <x:c r="N126" s="76" t="n"/>
      <x:c r="O126" s="76" t="n"/>
      <x:c r="P126" s="76" t="n"/>
      <x:c r="Q126" s="76" t="n"/>
      <x:c r="R126" s="76" t="n"/>
      <x:c r="S126" s="76" t="n"/>
      <x:c r="T126" s="76" t="n"/>
      <x:c r="U126" s="165" t="n"/>
    </x:row>
    <x:row r="127">
      <x:c r="A127" s="76" t="n"/>
      <x:c r="B127" s="76" t="n"/>
      <x:c r="C127" s="76" t="n"/>
      <x:c r="D127" s="76" t="n"/>
      <x:c r="E127" s="5" t="str">
        <x:f>IF(AND(C127&lt;&gt;"",D127&lt;&gt;""),IFERROR(VALUE(RIGHT(D127,3))-VALUE(RIGHT(C127,3))+1,D127-C127+1),"")</x:f>
      </x:c>
      <x:c r="F127" s="76" t="n"/>
      <x:c r="G127" s="77" t="n"/>
      <x:c r="H127" s="76" t="n"/>
      <x:c r="I127" s="76" t="n"/>
      <x:c r="J127" s="76" t="n"/>
      <x:c r="K127" s="76" t="n"/>
      <x:c r="L127" s="76" t="n"/>
      <x:c r="M127" s="76" t="n"/>
      <x:c r="N127" s="76" t="n"/>
      <x:c r="O127" s="76" t="n"/>
      <x:c r="P127" s="76" t="n"/>
      <x:c r="Q127" s="76" t="n"/>
      <x:c r="R127" s="76" t="n"/>
      <x:c r="S127" s="76" t="n"/>
      <x:c r="T127" s="76" t="n"/>
      <x:c r="U127" s="165" t="n"/>
    </x:row>
    <x:row r="128">
      <x:c r="A128" s="76" t="n"/>
      <x:c r="B128" s="76" t="n"/>
      <x:c r="C128" s="76" t="n"/>
      <x:c r="D128" s="76" t="n"/>
      <x:c r="E128" s="5" t="str">
        <x:f>IF(AND(C128&lt;&gt;"",D128&lt;&gt;""),IFERROR(VALUE(RIGHT(D128,3))-VALUE(RIGHT(C128,3))+1,D128-C128+1),"")</x:f>
      </x:c>
      <x:c r="F128" s="76" t="n"/>
      <x:c r="G128" s="77" t="n"/>
      <x:c r="H128" s="76" t="n"/>
      <x:c r="I128" s="76" t="n"/>
      <x:c r="J128" s="76" t="n"/>
      <x:c r="K128" s="76" t="n"/>
      <x:c r="L128" s="76" t="n"/>
      <x:c r="M128" s="76" t="n"/>
      <x:c r="N128" s="76" t="n"/>
      <x:c r="O128" s="76" t="n"/>
      <x:c r="P128" s="76" t="n"/>
      <x:c r="Q128" s="76" t="n"/>
      <x:c r="R128" s="76" t="n"/>
      <x:c r="S128" s="76" t="n"/>
      <x:c r="T128" s="76" t="n"/>
      <x:c r="U128" s="165" t="n"/>
    </x:row>
    <x:row r="129">
      <x:c r="A129" s="76" t="n"/>
      <x:c r="B129" s="76" t="n"/>
      <x:c r="C129" s="76" t="n"/>
      <x:c r="D129" s="76" t="n"/>
      <x:c r="E129" s="5" t="str">
        <x:f>IF(AND(C129&lt;&gt;"",D129&lt;&gt;""),IFERROR(VALUE(RIGHT(D129,3))-VALUE(RIGHT(C129,3))+1,D129-C129+1),"")</x:f>
      </x:c>
      <x:c r="F129" s="76" t="n"/>
      <x:c r="G129" s="77" t="n"/>
      <x:c r="H129" s="76" t="n"/>
      <x:c r="I129" s="76" t="n"/>
      <x:c r="J129" s="76" t="n"/>
      <x:c r="K129" s="76" t="n"/>
      <x:c r="L129" s="76" t="n"/>
      <x:c r="M129" s="76" t="n"/>
      <x:c r="N129" s="76" t="n"/>
      <x:c r="O129" s="76" t="n"/>
      <x:c r="P129" s="76" t="n"/>
      <x:c r="Q129" s="76" t="n"/>
      <x:c r="R129" s="76" t="n"/>
      <x:c r="S129" s="76" t="n"/>
      <x:c r="T129" s="76" t="n"/>
      <x:c r="U129" s="165" t="n"/>
    </x:row>
    <x:row r="130">
      <x:c r="A130" s="76" t="n"/>
      <x:c r="B130" s="76" t="n"/>
      <x:c r="C130" s="76" t="n"/>
      <x:c r="D130" s="76" t="n"/>
      <x:c r="E130" s="5" t="str">
        <x:f>IF(AND(C130&lt;&gt;"",D130&lt;&gt;""),IFERROR(VALUE(RIGHT(D130,3))-VALUE(RIGHT(C130,3))+1,D130-C130+1),"")</x:f>
      </x:c>
      <x:c r="F130" s="76" t="n"/>
      <x:c r="G130" s="77" t="n"/>
      <x:c r="H130" s="76" t="n"/>
      <x:c r="I130" s="76" t="n"/>
      <x:c r="J130" s="76" t="n"/>
      <x:c r="K130" s="76" t="n"/>
      <x:c r="L130" s="76" t="n"/>
      <x:c r="M130" s="76" t="n"/>
      <x:c r="N130" s="76" t="n"/>
      <x:c r="O130" s="76" t="n"/>
      <x:c r="P130" s="76" t="n"/>
      <x:c r="Q130" s="76" t="n"/>
      <x:c r="R130" s="76" t="n"/>
      <x:c r="S130" s="76" t="n"/>
      <x:c r="T130" s="76" t="n"/>
      <x:c r="U130" s="165" t="n"/>
    </x:row>
    <x:row r="131">
      <x:c r="A131" s="76" t="n"/>
      <x:c r="B131" s="76" t="n"/>
      <x:c r="C131" s="76" t="n"/>
      <x:c r="D131" s="76" t="n"/>
      <x:c r="E131" s="5" t="str">
        <x:f>IF(AND(C131&lt;&gt;"",D131&lt;&gt;""),IFERROR(VALUE(RIGHT(D131,3))-VALUE(RIGHT(C131,3))+1,D131-C131+1),"")</x:f>
      </x:c>
      <x:c r="F131" s="76" t="n"/>
      <x:c r="G131" s="77" t="n"/>
      <x:c r="H131" s="76" t="n"/>
      <x:c r="I131" s="76" t="n"/>
      <x:c r="J131" s="76" t="n"/>
      <x:c r="K131" s="76" t="n"/>
      <x:c r="L131" s="76" t="n"/>
      <x:c r="M131" s="76" t="n"/>
      <x:c r="N131" s="76" t="n"/>
      <x:c r="O131" s="76" t="n"/>
      <x:c r="P131" s="76" t="n"/>
      <x:c r="Q131" s="76" t="n"/>
      <x:c r="R131" s="76" t="n"/>
      <x:c r="S131" s="76" t="n"/>
      <x:c r="T131" s="76" t="n"/>
      <x:c r="U131" s="165" t="n"/>
    </x:row>
    <x:row r="132">
      <x:c r="A132" s="76" t="n"/>
      <x:c r="B132" s="76" t="n"/>
      <x:c r="C132" s="76" t="n"/>
      <x:c r="D132" s="76" t="n"/>
      <x:c r="E132" s="5" t="str">
        <x:f>IF(AND(C132&lt;&gt;"",D132&lt;&gt;""),IFERROR(VALUE(RIGHT(D132,3))-VALUE(RIGHT(C132,3))+1,D132-C132+1),"")</x:f>
      </x:c>
      <x:c r="F132" s="76" t="n"/>
      <x:c r="G132" s="77" t="n"/>
      <x:c r="H132" s="76" t="n"/>
      <x:c r="I132" s="76" t="n"/>
      <x:c r="J132" s="76" t="n"/>
      <x:c r="K132" s="76" t="n"/>
      <x:c r="L132" s="76" t="n"/>
      <x:c r="M132" s="76" t="n"/>
      <x:c r="N132" s="76" t="n"/>
      <x:c r="O132" s="76" t="n"/>
      <x:c r="P132" s="76" t="n"/>
      <x:c r="Q132" s="76" t="n"/>
      <x:c r="R132" s="76" t="n"/>
      <x:c r="S132" s="76" t="n"/>
      <x:c r="T132" s="76" t="n"/>
      <x:c r="U132" s="165" t="n"/>
    </x:row>
    <x:row r="133">
      <x:c r="A133" s="76" t="n"/>
      <x:c r="B133" s="76" t="n"/>
      <x:c r="C133" s="76" t="n"/>
      <x:c r="D133" s="76" t="n"/>
      <x:c r="E133" s="5" t="str">
        <x:f>IF(AND(C133&lt;&gt;"",D133&lt;&gt;""),IFERROR(VALUE(RIGHT(D133,3))-VALUE(RIGHT(C133,3))+1,D133-C133+1),"")</x:f>
      </x:c>
      <x:c r="F133" s="76" t="n"/>
      <x:c r="G133" s="77" t="n"/>
      <x:c r="H133" s="76" t="n"/>
      <x:c r="I133" s="76" t="n"/>
      <x:c r="J133" s="76" t="n"/>
      <x:c r="K133" s="76" t="n"/>
      <x:c r="L133" s="76" t="n"/>
      <x:c r="M133" s="76" t="n"/>
      <x:c r="N133" s="76" t="n"/>
      <x:c r="O133" s="76" t="n"/>
      <x:c r="P133" s="76" t="n"/>
      <x:c r="Q133" s="76" t="n"/>
      <x:c r="R133" s="76" t="n"/>
      <x:c r="S133" s="76" t="n"/>
      <x:c r="T133" s="76" t="n"/>
      <x:c r="U133" s="165" t="n"/>
    </x:row>
    <x:row r="134">
      <x:c r="A134" s="76" t="n"/>
      <x:c r="B134" s="76" t="n"/>
      <x:c r="C134" s="76" t="n"/>
      <x:c r="D134" s="76" t="n"/>
      <x:c r="E134" s="5" t="str">
        <x:f>IF(AND(C134&lt;&gt;"",D134&lt;&gt;""),IFERROR(VALUE(RIGHT(D134,3))-VALUE(RIGHT(C134,3))+1,D134-C134+1),"")</x:f>
      </x:c>
      <x:c r="F134" s="76" t="n"/>
      <x:c r="G134" s="77" t="n"/>
      <x:c r="H134" s="76" t="n"/>
      <x:c r="I134" s="76" t="n"/>
      <x:c r="J134" s="76" t="n"/>
      <x:c r="K134" s="76" t="n"/>
      <x:c r="L134" s="76" t="n"/>
      <x:c r="M134" s="76" t="n"/>
      <x:c r="N134" s="76" t="n"/>
      <x:c r="O134" s="76" t="n"/>
      <x:c r="P134" s="76" t="n"/>
      <x:c r="Q134" s="76" t="n"/>
      <x:c r="R134" s="76" t="n"/>
      <x:c r="S134" s="76" t="n"/>
      <x:c r="T134" s="76" t="n"/>
      <x:c r="U134" s="165" t="n"/>
    </x:row>
    <x:row r="135">
      <x:c r="A135" s="76" t="n"/>
      <x:c r="B135" s="76" t="n"/>
      <x:c r="C135" s="76" t="n"/>
      <x:c r="D135" s="76" t="n"/>
      <x:c r="E135" s="5" t="str">
        <x:f>IF(AND(C135&lt;&gt;"",D135&lt;&gt;""),IFERROR(VALUE(RIGHT(D135,3))-VALUE(RIGHT(C135,3))+1,D135-C135+1),"")</x:f>
      </x:c>
      <x:c r="F135" s="76" t="n"/>
      <x:c r="G135" s="77" t="n"/>
      <x:c r="H135" s="76" t="n"/>
      <x:c r="I135" s="76" t="n"/>
      <x:c r="J135" s="76" t="n"/>
      <x:c r="K135" s="76" t="n"/>
      <x:c r="L135" s="76" t="n"/>
      <x:c r="M135" s="76" t="n"/>
      <x:c r="N135" s="76" t="n"/>
      <x:c r="O135" s="76" t="n"/>
      <x:c r="P135" s="76" t="n"/>
      <x:c r="Q135" s="76" t="n"/>
      <x:c r="R135" s="76" t="n"/>
      <x:c r="S135" s="76" t="n"/>
      <x:c r="T135" s="76" t="n"/>
      <x:c r="U135" s="165" t="n"/>
    </x:row>
    <x:row r="136">
      <x:c r="A136" s="76" t="n"/>
      <x:c r="B136" s="76" t="n"/>
      <x:c r="C136" s="76" t="n"/>
      <x:c r="D136" s="76" t="n"/>
      <x:c r="E136" s="5" t="str">
        <x:f>IF(AND(C136&lt;&gt;"",D136&lt;&gt;""),IFERROR(VALUE(RIGHT(D136,3))-VALUE(RIGHT(C136,3))+1,D136-C136+1),"")</x:f>
      </x:c>
      <x:c r="F136" s="76" t="n"/>
      <x:c r="G136" s="77" t="n"/>
      <x:c r="H136" s="76" t="n"/>
      <x:c r="I136" s="76" t="n"/>
      <x:c r="J136" s="76" t="n"/>
      <x:c r="K136" s="76" t="n"/>
      <x:c r="L136" s="76" t="n"/>
      <x:c r="M136" s="76" t="n"/>
      <x:c r="N136" s="76" t="n"/>
      <x:c r="O136" s="76" t="n"/>
      <x:c r="P136" s="76" t="n"/>
      <x:c r="Q136" s="76" t="n"/>
      <x:c r="R136" s="76" t="n"/>
      <x:c r="S136" s="76" t="n"/>
      <x:c r="T136" s="76" t="n"/>
      <x:c r="U136" s="165" t="n"/>
    </x:row>
    <x:row r="137">
      <x:c r="A137" s="76" t="n"/>
      <x:c r="B137" s="76" t="n"/>
      <x:c r="C137" s="76" t="n"/>
      <x:c r="D137" s="76" t="n"/>
      <x:c r="E137" s="5" t="str">
        <x:f>IF(AND(C137&lt;&gt;"",D137&lt;&gt;""),IFERROR(VALUE(RIGHT(D137,3))-VALUE(RIGHT(C137,3))+1,D137-C137+1),"")</x:f>
      </x:c>
      <x:c r="F137" s="76" t="n"/>
      <x:c r="G137" s="77" t="n"/>
      <x:c r="H137" s="76" t="n"/>
      <x:c r="I137" s="76" t="n"/>
      <x:c r="J137" s="76" t="n"/>
      <x:c r="K137" s="76" t="n"/>
      <x:c r="L137" s="76" t="n"/>
      <x:c r="M137" s="76" t="n"/>
      <x:c r="N137" s="76" t="n"/>
      <x:c r="O137" s="76" t="n"/>
      <x:c r="P137" s="76" t="n"/>
      <x:c r="Q137" s="76" t="n"/>
      <x:c r="R137" s="76" t="n"/>
      <x:c r="S137" s="76" t="n"/>
      <x:c r="T137" s="76" t="n"/>
      <x:c r="U137" s="165" t="n"/>
    </x:row>
    <x:row r="138">
      <x:c r="A138" s="76" t="n"/>
      <x:c r="B138" s="76" t="n"/>
      <x:c r="C138" s="76" t="n"/>
      <x:c r="D138" s="76" t="n"/>
      <x:c r="E138" s="5" t="str">
        <x:f>IF(AND(C138&lt;&gt;"",D138&lt;&gt;""),IFERROR(VALUE(RIGHT(D138,3))-VALUE(RIGHT(C138,3))+1,D138-C138+1),"")</x:f>
      </x:c>
      <x:c r="F138" s="76" t="n"/>
      <x:c r="G138" s="77" t="n"/>
      <x:c r="H138" s="76" t="n"/>
      <x:c r="I138" s="76" t="n"/>
      <x:c r="J138" s="76" t="n"/>
      <x:c r="K138" s="76" t="n"/>
      <x:c r="L138" s="76" t="n"/>
      <x:c r="M138" s="76" t="n"/>
      <x:c r="N138" s="76" t="n"/>
      <x:c r="O138" s="76" t="n"/>
      <x:c r="P138" s="76" t="n"/>
      <x:c r="Q138" s="76" t="n"/>
      <x:c r="R138" s="76" t="n"/>
      <x:c r="S138" s="76" t="n"/>
      <x:c r="T138" s="76" t="n"/>
      <x:c r="U138" s="165" t="n"/>
    </x:row>
    <x:row r="139">
      <x:c r="A139" s="76" t="n"/>
      <x:c r="B139" s="76" t="n"/>
      <x:c r="C139" s="76" t="n"/>
      <x:c r="D139" s="76" t="n"/>
      <x:c r="E139" s="5" t="str">
        <x:f>IF(AND(C139&lt;&gt;"",D139&lt;&gt;""),IFERROR(VALUE(RIGHT(D139,3))-VALUE(RIGHT(C139,3))+1,D139-C139+1),"")</x:f>
      </x:c>
      <x:c r="F139" s="76" t="n"/>
      <x:c r="G139" s="77" t="n"/>
      <x:c r="H139" s="76" t="n"/>
      <x:c r="I139" s="76" t="n"/>
      <x:c r="J139" s="76" t="n"/>
      <x:c r="K139" s="76" t="n"/>
      <x:c r="L139" s="76" t="n"/>
      <x:c r="M139" s="76" t="n"/>
      <x:c r="N139" s="76" t="n"/>
      <x:c r="O139" s="76" t="n"/>
      <x:c r="P139" s="76" t="n"/>
      <x:c r="Q139" s="76" t="n"/>
      <x:c r="R139" s="76" t="n"/>
      <x:c r="S139" s="76" t="n"/>
      <x:c r="T139" s="76" t="n"/>
      <x:c r="U139" s="165" t="n"/>
    </x:row>
    <x:row r="140">
      <x:c r="A140" s="76" t="n"/>
      <x:c r="B140" s="76" t="n"/>
      <x:c r="C140" s="76" t="n"/>
      <x:c r="D140" s="76" t="n"/>
      <x:c r="E140" s="5" t="str">
        <x:f>IF(AND(C140&lt;&gt;"",D140&lt;&gt;""),IFERROR(VALUE(RIGHT(D140,3))-VALUE(RIGHT(C140,3))+1,D140-C140+1),"")</x:f>
      </x:c>
      <x:c r="F140" s="76" t="n"/>
      <x:c r="G140" s="77" t="n"/>
      <x:c r="H140" s="76" t="n"/>
      <x:c r="I140" s="76" t="n"/>
      <x:c r="J140" s="76" t="n"/>
      <x:c r="K140" s="76" t="n"/>
      <x:c r="L140" s="76" t="n"/>
      <x:c r="M140" s="76" t="n"/>
      <x:c r="N140" s="76" t="n"/>
      <x:c r="O140" s="76" t="n"/>
      <x:c r="P140" s="76" t="n"/>
      <x:c r="Q140" s="76" t="n"/>
      <x:c r="R140" s="76" t="n"/>
      <x:c r="S140" s="76" t="n"/>
      <x:c r="T140" s="76" t="n"/>
      <x:c r="U140" s="165" t="n"/>
    </x:row>
    <x:row r="141">
      <x:c r="A141" s="76" t="n"/>
      <x:c r="B141" s="76" t="n"/>
      <x:c r="C141" s="76" t="n"/>
      <x:c r="D141" s="76" t="n"/>
      <x:c r="E141" s="5" t="str">
        <x:f>IF(AND(C141&lt;&gt;"",D141&lt;&gt;""),IFERROR(VALUE(RIGHT(D141,3))-VALUE(RIGHT(C141,3))+1,D141-C141+1),"")</x:f>
      </x:c>
      <x:c r="F141" s="76" t="n"/>
      <x:c r="G141" s="77" t="n"/>
      <x:c r="H141" s="76" t="n"/>
      <x:c r="I141" s="76" t="n"/>
      <x:c r="J141" s="76" t="n"/>
      <x:c r="K141" s="76" t="n"/>
      <x:c r="L141" s="76" t="n"/>
      <x:c r="M141" s="76" t="n"/>
      <x:c r="N141" s="76" t="n"/>
      <x:c r="O141" s="76" t="n"/>
      <x:c r="P141" s="76" t="n"/>
      <x:c r="Q141" s="76" t="n"/>
      <x:c r="R141" s="76" t="n"/>
      <x:c r="S141" s="76" t="n"/>
      <x:c r="T141" s="76" t="n"/>
      <x:c r="U141" s="165" t="n"/>
    </x:row>
    <x:row r="142">
      <x:c r="A142" s="76" t="n"/>
      <x:c r="B142" s="76" t="n"/>
      <x:c r="C142" s="76" t="n"/>
      <x:c r="D142" s="76" t="n"/>
      <x:c r="E142" s="5" t="str">
        <x:f>IF(AND(C142&lt;&gt;"",D142&lt;&gt;""),IFERROR(VALUE(RIGHT(D142,3))-VALUE(RIGHT(C142,3))+1,D142-C142+1),"")</x:f>
      </x:c>
      <x:c r="F142" s="76" t="n"/>
      <x:c r="G142" s="77" t="n"/>
      <x:c r="H142" s="76" t="n"/>
      <x:c r="I142" s="76" t="n"/>
      <x:c r="J142" s="76" t="n"/>
      <x:c r="K142" s="76" t="n"/>
      <x:c r="L142" s="76" t="n"/>
      <x:c r="M142" s="76" t="n"/>
      <x:c r="N142" s="76" t="n"/>
      <x:c r="O142" s="76" t="n"/>
      <x:c r="P142" s="76" t="n"/>
      <x:c r="Q142" s="76" t="n"/>
      <x:c r="R142" s="76" t="n"/>
      <x:c r="S142" s="76" t="n"/>
      <x:c r="T142" s="76" t="n"/>
      <x:c r="U142" s="165" t="n"/>
    </x:row>
    <x:row r="143">
      <x:c r="A143" s="76" t="n"/>
      <x:c r="B143" s="76" t="n"/>
      <x:c r="C143" s="76" t="n"/>
      <x:c r="D143" s="76" t="n"/>
      <x:c r="E143" s="5" t="str">
        <x:f>IF(AND(C143&lt;&gt;"",D143&lt;&gt;""),IFERROR(VALUE(RIGHT(D143,3))-VALUE(RIGHT(C143,3))+1,D143-C143+1),"")</x:f>
      </x:c>
      <x:c r="F143" s="76" t="n"/>
      <x:c r="G143" s="77" t="n"/>
      <x:c r="H143" s="76" t="n"/>
      <x:c r="I143" s="76" t="n"/>
      <x:c r="J143" s="76" t="n"/>
      <x:c r="K143" s="76" t="n"/>
      <x:c r="L143" s="76" t="n"/>
      <x:c r="M143" s="76" t="n"/>
      <x:c r="N143" s="76" t="n"/>
      <x:c r="O143" s="76" t="n"/>
      <x:c r="P143" s="76" t="n"/>
      <x:c r="Q143" s="76" t="n"/>
      <x:c r="R143" s="76" t="n"/>
      <x:c r="S143" s="76" t="n"/>
      <x:c r="T143" s="76" t="n"/>
      <x:c r="U143" s="165" t="n"/>
    </x:row>
    <x:row r="144">
      <x:c r="A144" s="76" t="n"/>
      <x:c r="B144" s="76" t="n"/>
      <x:c r="C144" s="76" t="n"/>
      <x:c r="D144" s="76" t="n"/>
      <x:c r="E144" s="5" t="str">
        <x:f>IF(AND(C144&lt;&gt;"",D144&lt;&gt;""),IFERROR(VALUE(RIGHT(D144,3))-VALUE(RIGHT(C144,3))+1,D144-C144+1),"")</x:f>
      </x:c>
      <x:c r="F144" s="76" t="n"/>
      <x:c r="G144" s="77" t="n"/>
      <x:c r="H144" s="76" t="n"/>
      <x:c r="I144" s="76" t="n"/>
      <x:c r="J144" s="76" t="n"/>
      <x:c r="K144" s="76" t="n"/>
      <x:c r="L144" s="76" t="n"/>
      <x:c r="M144" s="76" t="n"/>
      <x:c r="N144" s="76" t="n"/>
      <x:c r="O144" s="76" t="n"/>
      <x:c r="P144" s="76" t="n"/>
      <x:c r="Q144" s="76" t="n"/>
      <x:c r="R144" s="76" t="n"/>
      <x:c r="S144" s="76" t="n"/>
      <x:c r="T144" s="76" t="n"/>
      <x:c r="U144" s="165" t="n"/>
    </x:row>
    <x:row r="145">
      <x:c r="A145" s="76" t="n"/>
      <x:c r="B145" s="76" t="n"/>
      <x:c r="C145" s="76" t="n"/>
      <x:c r="D145" s="76" t="n"/>
      <x:c r="E145" s="5" t="str">
        <x:f>IF(AND(C145&lt;&gt;"",D145&lt;&gt;""),IFERROR(VALUE(RIGHT(D145,3))-VALUE(RIGHT(C145,3))+1,D145-C145+1),"")</x:f>
      </x:c>
      <x:c r="F145" s="76" t="n"/>
      <x:c r="G145" s="77" t="n"/>
      <x:c r="H145" s="76" t="n"/>
      <x:c r="I145" s="76" t="n"/>
      <x:c r="J145" s="76" t="n"/>
      <x:c r="K145" s="76" t="n"/>
      <x:c r="L145" s="76" t="n"/>
      <x:c r="M145" s="76" t="n"/>
      <x:c r="N145" s="76" t="n"/>
      <x:c r="O145" s="76" t="n"/>
      <x:c r="P145" s="76" t="n"/>
      <x:c r="Q145" s="76" t="n"/>
      <x:c r="R145" s="76" t="n"/>
      <x:c r="S145" s="76" t="n"/>
      <x:c r="T145" s="76" t="n"/>
      <x:c r="U145" s="165" t="n"/>
    </x:row>
    <x:row r="146">
      <x:c r="A146" s="76" t="n"/>
      <x:c r="B146" s="76" t="n"/>
      <x:c r="C146" s="76" t="n"/>
      <x:c r="D146" s="76" t="n"/>
      <x:c r="E146" s="5" t="str">
        <x:f>IF(AND(C146&lt;&gt;"",D146&lt;&gt;""),IFERROR(VALUE(RIGHT(D146,3))-VALUE(RIGHT(C146,3))+1,D146-C146+1),"")</x:f>
      </x:c>
      <x:c r="F146" s="76" t="n"/>
      <x:c r="G146" s="77" t="n"/>
      <x:c r="H146" s="76" t="n"/>
      <x:c r="I146" s="76" t="n"/>
      <x:c r="J146" s="76" t="n"/>
      <x:c r="K146" s="76" t="n"/>
      <x:c r="L146" s="76" t="n"/>
      <x:c r="M146" s="76" t="n"/>
      <x:c r="N146" s="76" t="n"/>
      <x:c r="O146" s="76" t="n"/>
      <x:c r="P146" s="76" t="n"/>
      <x:c r="Q146" s="76" t="n"/>
      <x:c r="R146" s="76" t="n"/>
      <x:c r="S146" s="76" t="n"/>
      <x:c r="T146" s="76" t="n"/>
      <x:c r="U146" s="165" t="n"/>
    </x:row>
    <x:row r="147">
      <x:c r="A147" s="76" t="n"/>
      <x:c r="B147" s="76" t="n"/>
      <x:c r="C147" s="76" t="n"/>
      <x:c r="D147" s="76" t="n"/>
      <x:c r="E147" s="5" t="str">
        <x:f>IF(AND(C147&lt;&gt;"",D147&lt;&gt;""),IFERROR(VALUE(RIGHT(D147,3))-VALUE(RIGHT(C147,3))+1,D147-C147+1),"")</x:f>
      </x:c>
      <x:c r="F147" s="76" t="n"/>
      <x:c r="G147" s="77" t="n"/>
      <x:c r="H147" s="76" t="n"/>
      <x:c r="I147" s="76" t="n"/>
      <x:c r="J147" s="76" t="n"/>
      <x:c r="K147" s="76" t="n"/>
      <x:c r="L147" s="76" t="n"/>
      <x:c r="M147" s="76" t="n"/>
      <x:c r="N147" s="76" t="n"/>
      <x:c r="O147" s="76" t="n"/>
      <x:c r="P147" s="76" t="n"/>
      <x:c r="Q147" s="76" t="n"/>
      <x:c r="R147" s="76" t="n"/>
      <x:c r="S147" s="76" t="n"/>
      <x:c r="T147" s="76" t="n"/>
      <x:c r="U147" s="165" t="n"/>
    </x:row>
    <x:row r="148">
      <x:c r="A148" s="76" t="n"/>
      <x:c r="B148" s="76" t="n"/>
      <x:c r="C148" s="76" t="n"/>
      <x:c r="D148" s="76" t="n"/>
      <x:c r="E148" s="5" t="str">
        <x:f>IF(AND(C148&lt;&gt;"",D148&lt;&gt;""),IFERROR(VALUE(RIGHT(D148,3))-VALUE(RIGHT(C148,3))+1,D148-C148+1),"")</x:f>
      </x:c>
      <x:c r="F148" s="76" t="n"/>
      <x:c r="G148" s="77" t="n"/>
      <x:c r="H148" s="76" t="n"/>
      <x:c r="I148" s="76" t="n"/>
      <x:c r="J148" s="76" t="n"/>
      <x:c r="K148" s="76" t="n"/>
      <x:c r="L148" s="76" t="n"/>
      <x:c r="M148" s="76" t="n"/>
      <x:c r="N148" s="76" t="n"/>
      <x:c r="O148" s="76" t="n"/>
      <x:c r="P148" s="76" t="n"/>
      <x:c r="Q148" s="76" t="n"/>
      <x:c r="R148" s="76" t="n"/>
      <x:c r="S148" s="76" t="n"/>
      <x:c r="T148" s="76" t="n"/>
      <x:c r="U148" s="165" t="n"/>
    </x:row>
    <x:row r="149">
      <x:c r="A149" s="76" t="n"/>
      <x:c r="B149" s="76" t="n"/>
      <x:c r="C149" s="76" t="n"/>
      <x:c r="D149" s="76" t="n"/>
      <x:c r="E149" s="5" t="str">
        <x:f>IF(AND(C149&lt;&gt;"",D149&lt;&gt;""),IFERROR(VALUE(RIGHT(D149,3))-VALUE(RIGHT(C149,3))+1,D149-C149+1),"")</x:f>
      </x:c>
      <x:c r="F149" s="76" t="n"/>
      <x:c r="G149" s="77" t="n"/>
      <x:c r="H149" s="76" t="n"/>
      <x:c r="I149" s="76" t="n"/>
      <x:c r="J149" s="76" t="n"/>
      <x:c r="K149" s="76" t="n"/>
      <x:c r="L149" s="76" t="n"/>
      <x:c r="M149" s="76" t="n"/>
      <x:c r="N149" s="76" t="n"/>
      <x:c r="O149" s="76" t="n"/>
      <x:c r="P149" s="76" t="n"/>
      <x:c r="Q149" s="76" t="n"/>
      <x:c r="R149" s="76" t="n"/>
      <x:c r="S149" s="76" t="n"/>
      <x:c r="T149" s="76" t="n"/>
      <x:c r="U149" s="165" t="n"/>
    </x:row>
    <x:row r="150">
      <x:c r="A150" s="76" t="n"/>
      <x:c r="B150" s="76" t="n"/>
      <x:c r="C150" s="76" t="n"/>
      <x:c r="D150" s="76" t="n"/>
      <x:c r="E150" s="5" t="str">
        <x:f>IF(AND(C150&lt;&gt;"",D150&lt;&gt;""),IFERROR(VALUE(RIGHT(D150,3))-VALUE(RIGHT(C150,3))+1,D150-C150+1),"")</x:f>
      </x:c>
      <x:c r="F150" s="76" t="n"/>
      <x:c r="G150" s="77" t="n"/>
      <x:c r="H150" s="76" t="n"/>
      <x:c r="I150" s="76" t="n"/>
      <x:c r="J150" s="76" t="n"/>
      <x:c r="K150" s="76" t="n"/>
      <x:c r="L150" s="76" t="n"/>
      <x:c r="M150" s="76" t="n"/>
      <x:c r="N150" s="76" t="n"/>
      <x:c r="O150" s="76" t="n"/>
      <x:c r="P150" s="76" t="n"/>
      <x:c r="Q150" s="76" t="n"/>
      <x:c r="R150" s="76" t="n"/>
      <x:c r="S150" s="76" t="n"/>
      <x:c r="T150" s="76" t="n"/>
      <x:c r="U150" s="165" t="n"/>
    </x:row>
    <x:row r="151">
      <x:c r="A151" s="76" t="n"/>
      <x:c r="B151" s="76" t="n"/>
      <x:c r="C151" s="76" t="n"/>
      <x:c r="D151" s="76" t="n"/>
      <x:c r="E151" s="5" t="str">
        <x:f>IF(AND(C151&lt;&gt;"",D151&lt;&gt;""),IFERROR(VALUE(RIGHT(D151,3))-VALUE(RIGHT(C151,3))+1,D151-C151+1),"")</x:f>
      </x:c>
      <x:c r="F151" s="76" t="n"/>
      <x:c r="G151" s="77" t="n"/>
      <x:c r="H151" s="76" t="n"/>
      <x:c r="I151" s="76" t="n"/>
      <x:c r="J151" s="76" t="n"/>
      <x:c r="K151" s="76" t="n"/>
      <x:c r="L151" s="76" t="n"/>
      <x:c r="M151" s="76" t="n"/>
      <x:c r="N151" s="76" t="n"/>
      <x:c r="O151" s="76" t="n"/>
      <x:c r="P151" s="76" t="n"/>
      <x:c r="Q151" s="76" t="n"/>
      <x:c r="R151" s="76" t="n"/>
      <x:c r="S151" s="76" t="n"/>
      <x:c r="T151" s="76" t="n"/>
      <x:c r="U151" s="165" t="n"/>
    </x:row>
    <x:row r="152">
      <x:c r="A152" s="76" t="n"/>
      <x:c r="B152" s="76" t="n"/>
      <x:c r="C152" s="76" t="n"/>
      <x:c r="D152" s="76" t="n"/>
      <x:c r="E152" s="5" t="str">
        <x:f>IF(AND(C152&lt;&gt;"",D152&lt;&gt;""),IFERROR(VALUE(RIGHT(D152,3))-VALUE(RIGHT(C152,3))+1,D152-C152+1),"")</x:f>
      </x:c>
      <x:c r="F152" s="76" t="n"/>
      <x:c r="G152" s="77" t="n"/>
      <x:c r="H152" s="76" t="n"/>
      <x:c r="I152" s="76" t="n"/>
      <x:c r="J152" s="76" t="n"/>
      <x:c r="K152" s="76" t="n"/>
      <x:c r="L152" s="76" t="n"/>
      <x:c r="M152" s="76" t="n"/>
      <x:c r="N152" s="76" t="n"/>
      <x:c r="O152" s="76" t="n"/>
      <x:c r="P152" s="76" t="n"/>
      <x:c r="Q152" s="76" t="n"/>
      <x:c r="R152" s="76" t="n"/>
      <x:c r="S152" s="76" t="n"/>
      <x:c r="T152" s="76" t="n"/>
      <x:c r="U152" s="165" t="n"/>
    </x:row>
    <x:row r="153">
      <x:c r="A153" s="76" t="n"/>
      <x:c r="B153" s="76" t="n"/>
      <x:c r="C153" s="76" t="n"/>
      <x:c r="D153" s="76" t="n"/>
      <x:c r="E153" s="5" t="str">
        <x:f>IF(AND(C153&lt;&gt;"",D153&lt;&gt;""),IFERROR(VALUE(RIGHT(D153,3))-VALUE(RIGHT(C153,3))+1,D153-C153+1),"")</x:f>
      </x:c>
      <x:c r="F153" s="76" t="n"/>
      <x:c r="G153" s="77" t="n"/>
      <x:c r="H153" s="76" t="n"/>
      <x:c r="I153" s="76" t="n"/>
      <x:c r="J153" s="76" t="n"/>
      <x:c r="K153" s="76" t="n"/>
      <x:c r="L153" s="76" t="n"/>
      <x:c r="M153" s="76" t="n"/>
      <x:c r="N153" s="76" t="n"/>
      <x:c r="O153" s="76" t="n"/>
      <x:c r="P153" s="76" t="n"/>
      <x:c r="Q153" s="76" t="n"/>
      <x:c r="R153" s="76" t="n"/>
      <x:c r="S153" s="76" t="n"/>
      <x:c r="T153" s="76" t="n"/>
      <x:c r="U153" s="165" t="n"/>
    </x:row>
    <x:row r="154">
      <x:c r="A154" s="76" t="n"/>
      <x:c r="B154" s="76" t="n"/>
      <x:c r="C154" s="76" t="n"/>
      <x:c r="D154" s="76" t="n"/>
      <x:c r="E154" s="5" t="str">
        <x:f>IF(AND(C154&lt;&gt;"",D154&lt;&gt;""),IFERROR(VALUE(RIGHT(D154,3))-VALUE(RIGHT(C154,3))+1,D154-C154+1),"")</x:f>
      </x:c>
      <x:c r="F154" s="76" t="n"/>
      <x:c r="G154" s="77" t="n"/>
      <x:c r="H154" s="76" t="n"/>
      <x:c r="I154" s="76" t="n"/>
      <x:c r="J154" s="76" t="n"/>
      <x:c r="K154" s="76" t="n"/>
      <x:c r="L154" s="76" t="n"/>
      <x:c r="M154" s="76" t="n"/>
      <x:c r="N154" s="76" t="n"/>
      <x:c r="O154" s="76" t="n"/>
      <x:c r="P154" s="76" t="n"/>
      <x:c r="Q154" s="76" t="n"/>
      <x:c r="R154" s="76" t="n"/>
      <x:c r="S154" s="76" t="n"/>
      <x:c r="T154" s="76" t="n"/>
      <x:c r="U154" s="165" t="n"/>
    </x:row>
    <x:row r="155">
      <x:c r="A155" s="76" t="n"/>
      <x:c r="B155" s="76" t="n"/>
      <x:c r="C155" s="76" t="n"/>
      <x:c r="D155" s="76" t="n"/>
      <x:c r="E155" s="5" t="str">
        <x:f>IF(AND(C155&lt;&gt;"",D155&lt;&gt;""),IFERROR(VALUE(RIGHT(D155,3))-VALUE(RIGHT(C155,3))+1,D155-C155+1),"")</x:f>
      </x:c>
      <x:c r="F155" s="76" t="n"/>
      <x:c r="G155" s="77" t="n"/>
      <x:c r="H155" s="76" t="n"/>
      <x:c r="I155" s="76" t="n"/>
      <x:c r="J155" s="76" t="n"/>
      <x:c r="K155" s="76" t="n"/>
      <x:c r="L155" s="76" t="n"/>
      <x:c r="M155" s="76" t="n"/>
      <x:c r="N155" s="76" t="n"/>
      <x:c r="O155" s="76" t="n"/>
      <x:c r="P155" s="76" t="n"/>
      <x:c r="Q155" s="76" t="n"/>
      <x:c r="R155" s="76" t="n"/>
      <x:c r="S155" s="76" t="n"/>
      <x:c r="T155" s="76" t="n"/>
      <x:c r="U155" s="165" t="n"/>
    </x:row>
    <x:row r="156">
      <x:c r="A156" s="76" t="n"/>
      <x:c r="B156" s="76" t="n"/>
      <x:c r="C156" s="76" t="n"/>
      <x:c r="D156" s="76" t="n"/>
      <x:c r="E156" s="5" t="str">
        <x:f>IF(AND(C156&lt;&gt;"",D156&lt;&gt;""),IFERROR(VALUE(RIGHT(D156,3))-VALUE(RIGHT(C156,3))+1,D156-C156+1),"")</x:f>
      </x:c>
      <x:c r="F156" s="76" t="n"/>
      <x:c r="G156" s="77" t="n"/>
      <x:c r="H156" s="76" t="n"/>
      <x:c r="I156" s="76" t="n"/>
      <x:c r="J156" s="76" t="n"/>
      <x:c r="K156" s="76" t="n"/>
      <x:c r="L156" s="76" t="n"/>
      <x:c r="M156" s="76" t="n"/>
      <x:c r="N156" s="76" t="n"/>
      <x:c r="O156" s="76" t="n"/>
      <x:c r="P156" s="76" t="n"/>
      <x:c r="Q156" s="76" t="n"/>
      <x:c r="R156" s="76" t="n"/>
      <x:c r="S156" s="76" t="n"/>
      <x:c r="T156" s="76" t="n"/>
      <x:c r="U156" s="165" t="n"/>
    </x:row>
    <x:row r="157">
      <x:c r="A157" s="76" t="n"/>
      <x:c r="B157" s="76" t="n"/>
      <x:c r="C157" s="76" t="n"/>
      <x:c r="D157" s="76" t="n"/>
      <x:c r="E157" s="5" t="str">
        <x:f>IF(AND(C157&lt;&gt;"",D157&lt;&gt;""),IFERROR(VALUE(RIGHT(D157,3))-VALUE(RIGHT(C157,3))+1,D157-C157+1),"")</x:f>
      </x:c>
      <x:c r="F157" s="76" t="n"/>
      <x:c r="G157" s="77" t="n"/>
      <x:c r="H157" s="76" t="n"/>
      <x:c r="I157" s="76" t="n"/>
      <x:c r="J157" s="76" t="n"/>
      <x:c r="K157" s="76" t="n"/>
      <x:c r="L157" s="76" t="n"/>
      <x:c r="M157" s="76" t="n"/>
      <x:c r="N157" s="76" t="n"/>
      <x:c r="O157" s="76" t="n"/>
      <x:c r="P157" s="76" t="n"/>
      <x:c r="Q157" s="76" t="n"/>
      <x:c r="R157" s="76" t="n"/>
      <x:c r="S157" s="76" t="n"/>
      <x:c r="T157" s="76" t="n"/>
      <x:c r="U157" s="165" t="n"/>
    </x:row>
    <x:row r="158">
      <x:c r="A158" s="76" t="n"/>
      <x:c r="B158" s="76" t="n"/>
      <x:c r="C158" s="76" t="n"/>
      <x:c r="D158" s="76" t="n"/>
      <x:c r="E158" s="5" t="str">
        <x:f>IF(AND(C158&lt;&gt;"",D158&lt;&gt;""),IFERROR(VALUE(RIGHT(D158,3))-VALUE(RIGHT(C158,3))+1,D158-C158+1),"")</x:f>
      </x:c>
      <x:c r="F158" s="76" t="n"/>
      <x:c r="G158" s="77" t="n"/>
      <x:c r="H158" s="76" t="n"/>
      <x:c r="I158" s="76" t="n"/>
      <x:c r="J158" s="76" t="n"/>
      <x:c r="K158" s="76" t="n"/>
      <x:c r="L158" s="76" t="n"/>
      <x:c r="M158" s="76" t="n"/>
      <x:c r="N158" s="76" t="n"/>
      <x:c r="O158" s="76" t="n"/>
      <x:c r="P158" s="76" t="n"/>
      <x:c r="Q158" s="76" t="n"/>
      <x:c r="R158" s="76" t="n"/>
      <x:c r="S158" s="76" t="n"/>
      <x:c r="T158" s="76" t="n"/>
      <x:c r="U158" s="165" t="n"/>
    </x:row>
    <x:row r="159">
      <x:c r="A159" s="76" t="n"/>
      <x:c r="B159" s="76" t="n"/>
      <x:c r="C159" s="76" t="n"/>
      <x:c r="D159" s="76" t="n"/>
      <x:c r="E159" s="5" t="str">
        <x:f>IF(AND(C159&lt;&gt;"",D159&lt;&gt;""),IFERROR(VALUE(RIGHT(D159,3))-VALUE(RIGHT(C159,3))+1,D159-C159+1),"")</x:f>
      </x:c>
      <x:c r="F159" s="76" t="n"/>
      <x:c r="G159" s="77" t="n"/>
      <x:c r="H159" s="76" t="n"/>
      <x:c r="I159" s="76" t="n"/>
      <x:c r="J159" s="76" t="n"/>
      <x:c r="K159" s="76" t="n"/>
      <x:c r="L159" s="76" t="n"/>
      <x:c r="M159" s="76" t="n"/>
      <x:c r="N159" s="76" t="n"/>
      <x:c r="O159" s="76" t="n"/>
      <x:c r="P159" s="76" t="n"/>
      <x:c r="Q159" s="76" t="n"/>
      <x:c r="R159" s="76" t="n"/>
      <x:c r="S159" s="76" t="n"/>
      <x:c r="T159" s="76" t="n"/>
      <x:c r="U159" s="165" t="n"/>
    </x:row>
    <x:row r="160">
      <x:c r="A160" s="76" t="n"/>
      <x:c r="B160" s="76" t="n"/>
      <x:c r="C160" s="76" t="n"/>
      <x:c r="D160" s="76" t="n"/>
      <x:c r="E160" s="5" t="str">
        <x:f>IF(AND(C160&lt;&gt;"",D160&lt;&gt;""),IFERROR(VALUE(RIGHT(D160,3))-VALUE(RIGHT(C160,3))+1,D160-C160+1),"")</x:f>
      </x:c>
      <x:c r="F160" s="76" t="n"/>
      <x:c r="G160" s="77" t="n"/>
      <x:c r="H160" s="76" t="n"/>
      <x:c r="I160" s="76" t="n"/>
      <x:c r="J160" s="76" t="n"/>
      <x:c r="K160" s="76" t="n"/>
      <x:c r="L160" s="76" t="n"/>
      <x:c r="M160" s="76" t="n"/>
      <x:c r="N160" s="76" t="n"/>
      <x:c r="O160" s="76" t="n"/>
      <x:c r="P160" s="76" t="n"/>
      <x:c r="Q160" s="76" t="n"/>
      <x:c r="R160" s="76" t="n"/>
      <x:c r="S160" s="76" t="n"/>
      <x:c r="T160" s="76" t="n"/>
      <x:c r="U160" s="165" t="n"/>
    </x:row>
    <x:row r="161">
      <x:c r="A161" s="76" t="n"/>
      <x:c r="B161" s="76" t="n"/>
      <x:c r="C161" s="76" t="n"/>
      <x:c r="D161" s="76" t="n"/>
      <x:c r="E161" s="5" t="str">
        <x:f>IF(AND(C161&lt;&gt;"",D161&lt;&gt;""),IFERROR(VALUE(RIGHT(D161,3))-VALUE(RIGHT(C161,3))+1,D161-C161+1),"")</x:f>
      </x:c>
      <x:c r="F161" s="76" t="n"/>
      <x:c r="G161" s="77" t="n"/>
      <x:c r="H161" s="76" t="n"/>
      <x:c r="I161" s="76" t="n"/>
      <x:c r="J161" s="76" t="n"/>
      <x:c r="K161" s="76" t="n"/>
      <x:c r="L161" s="76" t="n"/>
      <x:c r="M161" s="76" t="n"/>
      <x:c r="N161" s="76" t="n"/>
      <x:c r="O161" s="76" t="n"/>
      <x:c r="P161" s="76" t="n"/>
      <x:c r="Q161" s="76" t="n"/>
      <x:c r="R161" s="76" t="n"/>
      <x:c r="S161" s="76" t="n"/>
      <x:c r="T161" s="76" t="n"/>
      <x:c r="U161" s="165" t="n"/>
    </x:row>
    <x:row r="162">
      <x:c r="A162" s="76" t="n"/>
      <x:c r="B162" s="76" t="n"/>
      <x:c r="C162" s="76" t="n"/>
      <x:c r="D162" s="76" t="n"/>
      <x:c r="E162" s="5" t="str">
        <x:f>IF(AND(C162&lt;&gt;"",D162&lt;&gt;""),IFERROR(VALUE(RIGHT(D162,3))-VALUE(RIGHT(C162,3))+1,D162-C162+1),"")</x:f>
      </x:c>
      <x:c r="F162" s="76" t="n"/>
      <x:c r="G162" s="77" t="n"/>
      <x:c r="H162" s="76" t="n"/>
      <x:c r="I162" s="76" t="n"/>
      <x:c r="J162" s="76" t="n"/>
      <x:c r="K162" s="76" t="n"/>
      <x:c r="L162" s="76" t="n"/>
      <x:c r="M162" s="76" t="n"/>
      <x:c r="N162" s="76" t="n"/>
      <x:c r="O162" s="76" t="n"/>
      <x:c r="P162" s="76" t="n"/>
      <x:c r="Q162" s="76" t="n"/>
      <x:c r="R162" s="76" t="n"/>
      <x:c r="S162" s="76" t="n"/>
      <x:c r="T162" s="76" t="n"/>
      <x:c r="U162" s="165" t="n"/>
    </x:row>
    <x:row r="163">
      <x:c r="A163" s="76" t="n"/>
      <x:c r="B163" s="76" t="n"/>
      <x:c r="C163" s="76" t="n"/>
      <x:c r="D163" s="76" t="n"/>
      <x:c r="E163" s="5" t="str">
        <x:f>IF(AND(C163&lt;&gt;"",D163&lt;&gt;""),IFERROR(VALUE(RIGHT(D163,3))-VALUE(RIGHT(C163,3))+1,D163-C163+1),"")</x:f>
      </x:c>
      <x:c r="F163" s="76" t="n"/>
      <x:c r="G163" s="77" t="n"/>
      <x:c r="H163" s="76" t="n"/>
      <x:c r="I163" s="76" t="n"/>
      <x:c r="J163" s="76" t="n"/>
      <x:c r="K163" s="76" t="n"/>
      <x:c r="L163" s="76" t="n"/>
      <x:c r="M163" s="76" t="n"/>
      <x:c r="N163" s="76" t="n"/>
      <x:c r="O163" s="76" t="n"/>
      <x:c r="P163" s="76" t="n"/>
      <x:c r="Q163" s="76" t="n"/>
      <x:c r="R163" s="76" t="n"/>
      <x:c r="S163" s="76" t="n"/>
      <x:c r="T163" s="76" t="n"/>
      <x:c r="U163" s="165" t="n"/>
    </x:row>
    <x:row r="164">
      <x:c r="A164" s="76" t="n"/>
      <x:c r="B164" s="76" t="n"/>
      <x:c r="C164" s="76" t="n"/>
      <x:c r="D164" s="76" t="n"/>
      <x:c r="E164" s="5" t="str">
        <x:f>IF(AND(C164&lt;&gt;"",D164&lt;&gt;""),IFERROR(VALUE(RIGHT(D164,3))-VALUE(RIGHT(C164,3))+1,D164-C164+1),"")</x:f>
      </x:c>
      <x:c r="F164" s="76" t="n"/>
      <x:c r="G164" s="77" t="n"/>
      <x:c r="H164" s="76" t="n"/>
      <x:c r="I164" s="76" t="n"/>
      <x:c r="J164" s="76" t="n"/>
      <x:c r="K164" s="76" t="n"/>
      <x:c r="L164" s="76" t="n"/>
      <x:c r="M164" s="76" t="n"/>
      <x:c r="N164" s="76" t="n"/>
      <x:c r="O164" s="76" t="n"/>
      <x:c r="P164" s="76" t="n"/>
      <x:c r="Q164" s="76" t="n"/>
      <x:c r="R164" s="76" t="n"/>
      <x:c r="S164" s="76" t="n"/>
      <x:c r="T164" s="76" t="n"/>
      <x:c r="U164" s="165" t="n"/>
    </x:row>
    <x:row r="165">
      <x:c r="A165" s="76" t="n"/>
      <x:c r="B165" s="76" t="n"/>
      <x:c r="C165" s="76" t="n"/>
      <x:c r="D165" s="76" t="n"/>
      <x:c r="E165" s="5" t="str">
        <x:f>IF(AND(C165&lt;&gt;"",D165&lt;&gt;""),IFERROR(VALUE(RIGHT(D165,3))-VALUE(RIGHT(C165,3))+1,D165-C165+1),"")</x:f>
      </x:c>
      <x:c r="F165" s="76" t="n"/>
      <x:c r="G165" s="77" t="n"/>
      <x:c r="H165" s="76" t="n"/>
      <x:c r="I165" s="76" t="n"/>
      <x:c r="J165" s="76" t="n"/>
      <x:c r="K165" s="76" t="n"/>
      <x:c r="L165" s="76" t="n"/>
      <x:c r="M165" s="76" t="n"/>
      <x:c r="N165" s="76" t="n"/>
      <x:c r="O165" s="76" t="n"/>
      <x:c r="P165" s="76" t="n"/>
      <x:c r="Q165" s="76" t="n"/>
      <x:c r="R165" s="76" t="n"/>
      <x:c r="S165" s="76" t="n"/>
      <x:c r="T165" s="76" t="n"/>
      <x:c r="U165" s="165" t="n"/>
    </x:row>
    <x:row r="166">
      <x:c r="A166" s="76" t="n"/>
      <x:c r="B166" s="76" t="n"/>
      <x:c r="C166" s="76" t="n"/>
      <x:c r="D166" s="76" t="n"/>
      <x:c r="E166" s="5" t="str">
        <x:f>IF(AND(C166&lt;&gt;"",D166&lt;&gt;""),IFERROR(VALUE(RIGHT(D166,3))-VALUE(RIGHT(C166,3))+1,D166-C166+1),"")</x:f>
      </x:c>
      <x:c r="F166" s="76" t="n"/>
      <x:c r="G166" s="77" t="n"/>
      <x:c r="H166" s="76" t="n"/>
      <x:c r="I166" s="76" t="n"/>
      <x:c r="J166" s="76" t="n"/>
      <x:c r="K166" s="76" t="n"/>
      <x:c r="L166" s="76" t="n"/>
      <x:c r="M166" s="76" t="n"/>
      <x:c r="N166" s="76" t="n"/>
      <x:c r="O166" s="76" t="n"/>
      <x:c r="P166" s="76" t="n"/>
      <x:c r="Q166" s="76" t="n"/>
      <x:c r="R166" s="76" t="n"/>
      <x:c r="S166" s="76" t="n"/>
      <x:c r="T166" s="76" t="n"/>
      <x:c r="U166" s="165" t="n"/>
    </x:row>
    <x:row r="167">
      <x:c r="A167" s="76" t="n"/>
      <x:c r="B167" s="76" t="n"/>
      <x:c r="C167" s="76" t="n"/>
      <x:c r="D167" s="76" t="n"/>
      <x:c r="E167" s="5" t="str">
        <x:f>IF(AND(C167&lt;&gt;"",D167&lt;&gt;""),IFERROR(VALUE(RIGHT(D167,3))-VALUE(RIGHT(C167,3))+1,D167-C167+1),"")</x:f>
      </x:c>
      <x:c r="F167" s="76" t="n"/>
      <x:c r="G167" s="77" t="n"/>
      <x:c r="H167" s="76" t="n"/>
      <x:c r="I167" s="76" t="n"/>
      <x:c r="J167" s="76" t="n"/>
      <x:c r="K167" s="76" t="n"/>
      <x:c r="L167" s="76" t="n"/>
      <x:c r="M167" s="76" t="n"/>
      <x:c r="N167" s="76" t="n"/>
      <x:c r="O167" s="76" t="n"/>
      <x:c r="P167" s="76" t="n"/>
      <x:c r="Q167" s="76" t="n"/>
      <x:c r="R167" s="76" t="n"/>
      <x:c r="S167" s="76" t="n"/>
      <x:c r="T167" s="76" t="n"/>
      <x:c r="U167" s="165" t="n"/>
    </x:row>
    <x:row r="168">
      <x:c r="A168" s="76" t="n"/>
      <x:c r="B168" s="76" t="n"/>
      <x:c r="C168" s="76" t="n"/>
      <x:c r="D168" s="76" t="n"/>
      <x:c r="E168" s="5" t="str">
        <x:f>IF(AND(C168&lt;&gt;"",D168&lt;&gt;""),IFERROR(VALUE(RIGHT(D168,3))-VALUE(RIGHT(C168,3))+1,D168-C168+1),"")</x:f>
      </x:c>
      <x:c r="F168" s="76" t="n"/>
      <x:c r="G168" s="77" t="n"/>
      <x:c r="H168" s="76" t="n"/>
      <x:c r="I168" s="76" t="n"/>
      <x:c r="J168" s="76" t="n"/>
      <x:c r="K168" s="76" t="n"/>
      <x:c r="L168" s="76" t="n"/>
      <x:c r="M168" s="76" t="n"/>
      <x:c r="N168" s="76" t="n"/>
      <x:c r="O168" s="76" t="n"/>
      <x:c r="P168" s="76" t="n"/>
      <x:c r="Q168" s="76" t="n"/>
      <x:c r="R168" s="76" t="n"/>
      <x:c r="S168" s="76" t="n"/>
      <x:c r="T168" s="76" t="n"/>
      <x:c r="U168" s="165" t="n"/>
    </x:row>
    <x:row r="169">
      <x:c r="A169" s="76" t="n"/>
      <x:c r="B169" s="76" t="n"/>
      <x:c r="C169" s="76" t="n"/>
      <x:c r="D169" s="76" t="n"/>
      <x:c r="E169" s="5" t="str">
        <x:f>IF(AND(C169&lt;&gt;"",D169&lt;&gt;""),IFERROR(VALUE(RIGHT(D169,3))-VALUE(RIGHT(C169,3))+1,D169-C169+1),"")</x:f>
      </x:c>
      <x:c r="F169" s="76" t="n"/>
      <x:c r="G169" s="77" t="n"/>
      <x:c r="H169" s="76" t="n"/>
      <x:c r="I169" s="76" t="n"/>
      <x:c r="J169" s="76" t="n"/>
      <x:c r="K169" s="76" t="n"/>
      <x:c r="L169" s="76" t="n"/>
      <x:c r="M169" s="76" t="n"/>
      <x:c r="N169" s="76" t="n"/>
      <x:c r="O169" s="76" t="n"/>
      <x:c r="P169" s="76" t="n"/>
      <x:c r="Q169" s="76" t="n"/>
      <x:c r="R169" s="76" t="n"/>
      <x:c r="S169" s="76" t="n"/>
      <x:c r="T169" s="76" t="n"/>
      <x:c r="U169" s="165" t="n"/>
    </x:row>
    <x:row r="170">
      <x:c r="A170" s="76" t="n"/>
      <x:c r="B170" s="76" t="n"/>
      <x:c r="C170" s="76" t="n"/>
      <x:c r="D170" s="76" t="n"/>
      <x:c r="E170" s="5" t="str">
        <x:f>IF(AND(C170&lt;&gt;"",D170&lt;&gt;""),IFERROR(VALUE(RIGHT(D170,3))-VALUE(RIGHT(C170,3))+1,D170-C170+1),"")</x:f>
      </x:c>
      <x:c r="F170" s="76" t="n"/>
      <x:c r="G170" s="77" t="n"/>
      <x:c r="H170" s="76" t="n"/>
      <x:c r="I170" s="76" t="n"/>
      <x:c r="J170" s="76" t="n"/>
      <x:c r="K170" s="76" t="n"/>
      <x:c r="L170" s="76" t="n"/>
      <x:c r="M170" s="76" t="n"/>
      <x:c r="N170" s="76" t="n"/>
      <x:c r="O170" s="76" t="n"/>
      <x:c r="P170" s="76" t="n"/>
      <x:c r="Q170" s="76" t="n"/>
      <x:c r="R170" s="76" t="n"/>
      <x:c r="S170" s="76" t="n"/>
      <x:c r="T170" s="76" t="n"/>
      <x:c r="U170" s="165" t="n"/>
    </x:row>
    <x:row r="171">
      <x:c r="A171" s="76" t="n"/>
      <x:c r="B171" s="76" t="n"/>
      <x:c r="C171" s="76" t="n"/>
      <x:c r="D171" s="76" t="n"/>
      <x:c r="E171" s="5" t="str">
        <x:f>IF(AND(C171&lt;&gt;"",D171&lt;&gt;""),IFERROR(VALUE(RIGHT(D171,3))-VALUE(RIGHT(C171,3))+1,D171-C171+1),"")</x:f>
      </x:c>
      <x:c r="F171" s="76" t="n"/>
      <x:c r="G171" s="77" t="n"/>
      <x:c r="H171" s="76" t="n"/>
      <x:c r="I171" s="76" t="n"/>
      <x:c r="J171" s="76" t="n"/>
      <x:c r="K171" s="76" t="n"/>
      <x:c r="L171" s="76" t="n"/>
      <x:c r="M171" s="76" t="n"/>
      <x:c r="N171" s="76" t="n"/>
      <x:c r="O171" s="76" t="n"/>
      <x:c r="P171" s="76" t="n"/>
      <x:c r="Q171" s="76" t="n"/>
      <x:c r="R171" s="76" t="n"/>
      <x:c r="S171" s="76" t="n"/>
      <x:c r="T171" s="76" t="n"/>
      <x:c r="U171" s="165" t="n"/>
    </x:row>
    <x:row r="172">
      <x:c r="A172" s="76" t="n"/>
      <x:c r="B172" s="76" t="n"/>
      <x:c r="C172" s="76" t="n"/>
      <x:c r="D172" s="76" t="n"/>
      <x:c r="E172" s="5" t="str">
        <x:f>IF(AND(C172&lt;&gt;"",D172&lt;&gt;""),IFERROR(VALUE(RIGHT(D172,3))-VALUE(RIGHT(C172,3))+1,D172-C172+1),"")</x:f>
      </x:c>
      <x:c r="F172" s="76" t="n"/>
      <x:c r="G172" s="77" t="n"/>
      <x:c r="H172" s="76" t="n"/>
      <x:c r="I172" s="76" t="n"/>
      <x:c r="J172" s="76" t="n"/>
      <x:c r="K172" s="76" t="n"/>
      <x:c r="L172" s="76" t="n"/>
      <x:c r="M172" s="76" t="n"/>
      <x:c r="N172" s="76" t="n"/>
      <x:c r="O172" s="76" t="n"/>
      <x:c r="P172" s="76" t="n"/>
      <x:c r="Q172" s="76" t="n"/>
      <x:c r="R172" s="76" t="n"/>
      <x:c r="S172" s="76" t="n"/>
      <x:c r="T172" s="76" t="n"/>
      <x:c r="U172" s="165" t="n"/>
    </x:row>
    <x:row r="173">
      <x:c r="A173" s="76" t="n"/>
      <x:c r="B173" s="76" t="n"/>
      <x:c r="C173" s="76" t="n"/>
      <x:c r="D173" s="76" t="n"/>
      <x:c r="E173" s="5" t="str">
        <x:f>IF(AND(C173&lt;&gt;"",D173&lt;&gt;""),IFERROR(VALUE(RIGHT(D173,3))-VALUE(RIGHT(C173,3))+1,D173-C173+1),"")</x:f>
      </x:c>
      <x:c r="F173" s="76" t="n"/>
      <x:c r="G173" s="77" t="n"/>
      <x:c r="H173" s="76" t="n"/>
      <x:c r="I173" s="76" t="n"/>
      <x:c r="J173" s="76" t="n"/>
      <x:c r="K173" s="76" t="n"/>
      <x:c r="L173" s="76" t="n"/>
      <x:c r="M173" s="76" t="n"/>
      <x:c r="N173" s="76" t="n"/>
      <x:c r="O173" s="76" t="n"/>
      <x:c r="P173" s="76" t="n"/>
      <x:c r="Q173" s="76" t="n"/>
      <x:c r="R173" s="76" t="n"/>
      <x:c r="S173" s="76" t="n"/>
      <x:c r="T173" s="76" t="n"/>
      <x:c r="U173" s="165" t="n"/>
    </x:row>
    <x:row r="174">
      <x:c r="A174" s="76" t="n"/>
      <x:c r="B174" s="76" t="n"/>
      <x:c r="C174" s="76" t="n"/>
      <x:c r="D174" s="76" t="n"/>
      <x:c r="E174" s="5" t="str">
        <x:f>IF(AND(C174&lt;&gt;"",D174&lt;&gt;""),IFERROR(VALUE(RIGHT(D174,3))-VALUE(RIGHT(C174,3))+1,D174-C174+1),"")</x:f>
      </x:c>
      <x:c r="F174" s="76" t="n"/>
      <x:c r="G174" s="77" t="n"/>
      <x:c r="H174" s="76" t="n"/>
      <x:c r="I174" s="76" t="n"/>
      <x:c r="J174" s="76" t="n"/>
      <x:c r="K174" s="76" t="n"/>
      <x:c r="L174" s="76" t="n"/>
      <x:c r="M174" s="76" t="n"/>
      <x:c r="N174" s="76" t="n"/>
      <x:c r="O174" s="76" t="n"/>
      <x:c r="P174" s="76" t="n"/>
      <x:c r="Q174" s="76" t="n"/>
      <x:c r="R174" s="76" t="n"/>
      <x:c r="S174" s="76" t="n"/>
      <x:c r="T174" s="76" t="n"/>
      <x:c r="U174" s="165" t="n"/>
    </x:row>
    <x:row r="175">
      <x:c r="A175" s="76" t="n"/>
      <x:c r="B175" s="76" t="n"/>
      <x:c r="C175" s="76" t="n"/>
      <x:c r="D175" s="76" t="n"/>
      <x:c r="E175" s="5" t="str">
        <x:f>IF(AND(C175&lt;&gt;"",D175&lt;&gt;""),IFERROR(VALUE(RIGHT(D175,3))-VALUE(RIGHT(C175,3))+1,D175-C175+1),"")</x:f>
      </x:c>
      <x:c r="F175" s="76" t="n"/>
      <x:c r="G175" s="77" t="n"/>
      <x:c r="H175" s="76" t="n"/>
      <x:c r="I175" s="76" t="n"/>
      <x:c r="J175" s="76" t="n"/>
      <x:c r="K175" s="76" t="n"/>
      <x:c r="L175" s="76" t="n"/>
      <x:c r="M175" s="76" t="n"/>
      <x:c r="N175" s="76" t="n"/>
      <x:c r="O175" s="76" t="n"/>
      <x:c r="P175" s="76" t="n"/>
      <x:c r="Q175" s="76" t="n"/>
      <x:c r="R175" s="76" t="n"/>
      <x:c r="S175" s="76" t="n"/>
      <x:c r="T175" s="76" t="n"/>
      <x:c r="U175" s="165" t="n"/>
    </x:row>
    <x:row r="176">
      <x:c r="A176" s="76" t="n"/>
      <x:c r="B176" s="76" t="n"/>
      <x:c r="C176" s="76" t="n"/>
      <x:c r="D176" s="76" t="n"/>
      <x:c r="E176" s="5" t="str">
        <x:f>IF(AND(C176&lt;&gt;"",D176&lt;&gt;""),IFERROR(VALUE(RIGHT(D176,3))-VALUE(RIGHT(C176,3))+1,D176-C176+1),"")</x:f>
      </x:c>
      <x:c r="F176" s="76" t="n"/>
      <x:c r="G176" s="77" t="n"/>
      <x:c r="H176" s="76" t="n"/>
      <x:c r="I176" s="76" t="n"/>
      <x:c r="J176" s="76" t="n"/>
      <x:c r="K176" s="76" t="n"/>
      <x:c r="L176" s="76" t="n"/>
      <x:c r="M176" s="76" t="n"/>
      <x:c r="N176" s="76" t="n"/>
      <x:c r="O176" s="76" t="n"/>
      <x:c r="P176" s="76" t="n"/>
      <x:c r="Q176" s="76" t="n"/>
      <x:c r="R176" s="76" t="n"/>
      <x:c r="S176" s="76" t="n"/>
      <x:c r="T176" s="76" t="n"/>
      <x:c r="U176" s="165" t="n"/>
    </x:row>
    <x:row r="177">
      <x:c r="A177" s="76" t="n"/>
      <x:c r="B177" s="76" t="n"/>
      <x:c r="C177" s="76" t="n"/>
      <x:c r="D177" s="76" t="n"/>
      <x:c r="E177" s="5" t="str">
        <x:f>IF(AND(C177&lt;&gt;"",D177&lt;&gt;""),IFERROR(VALUE(RIGHT(D177,3))-VALUE(RIGHT(C177,3))+1,D177-C177+1),"")</x:f>
      </x:c>
      <x:c r="F177" s="76" t="n"/>
      <x:c r="G177" s="77" t="n"/>
      <x:c r="H177" s="76" t="n"/>
      <x:c r="I177" s="76" t="n"/>
      <x:c r="J177" s="76" t="n"/>
      <x:c r="K177" s="76" t="n"/>
      <x:c r="L177" s="76" t="n"/>
      <x:c r="M177" s="76" t="n"/>
      <x:c r="N177" s="76" t="n"/>
      <x:c r="O177" s="76" t="n"/>
      <x:c r="P177" s="76" t="n"/>
      <x:c r="Q177" s="76" t="n"/>
      <x:c r="R177" s="76" t="n"/>
      <x:c r="S177" s="76" t="n"/>
      <x:c r="T177" s="76" t="n"/>
      <x:c r="U177" s="165" t="n"/>
    </x:row>
    <x:row r="178">
      <x:c r="A178" s="76" t="n"/>
      <x:c r="B178" s="76" t="n"/>
      <x:c r="C178" s="76" t="n"/>
      <x:c r="D178" s="76" t="n"/>
      <x:c r="E178" s="5" t="str">
        <x:f>IF(AND(C178&lt;&gt;"",D178&lt;&gt;""),IFERROR(VALUE(RIGHT(D178,3))-VALUE(RIGHT(C178,3))+1,D178-C178+1),"")</x:f>
      </x:c>
      <x:c r="F178" s="76" t="n"/>
      <x:c r="G178" s="77" t="n"/>
      <x:c r="H178" s="76" t="n"/>
      <x:c r="I178" s="76" t="n"/>
      <x:c r="J178" s="76" t="n"/>
      <x:c r="K178" s="76" t="n"/>
      <x:c r="L178" s="76" t="n"/>
      <x:c r="M178" s="76" t="n"/>
      <x:c r="N178" s="76" t="n"/>
      <x:c r="O178" s="76" t="n"/>
      <x:c r="P178" s="76" t="n"/>
      <x:c r="Q178" s="76" t="n"/>
      <x:c r="R178" s="76" t="n"/>
      <x:c r="S178" s="76" t="n"/>
      <x:c r="T178" s="76" t="n"/>
      <x:c r="U178" s="165" t="n"/>
    </x:row>
    <x:row r="179">
      <x:c r="A179" s="76" t="n"/>
      <x:c r="B179" s="76" t="n"/>
      <x:c r="C179" s="76" t="n"/>
      <x:c r="D179" s="76" t="n"/>
      <x:c r="E179" s="5" t="str">
        <x:f>IF(AND(C179&lt;&gt;"",D179&lt;&gt;""),IFERROR(VALUE(RIGHT(D179,3))-VALUE(RIGHT(C179,3))+1,D179-C179+1),"")</x:f>
      </x:c>
      <x:c r="F179" s="76" t="n"/>
      <x:c r="G179" s="77" t="n"/>
      <x:c r="H179" s="76" t="n"/>
      <x:c r="I179" s="76" t="n"/>
      <x:c r="J179" s="76" t="n"/>
      <x:c r="K179" s="76" t="n"/>
      <x:c r="L179" s="76" t="n"/>
      <x:c r="M179" s="76" t="n"/>
      <x:c r="N179" s="76" t="n"/>
      <x:c r="O179" s="76" t="n"/>
      <x:c r="P179" s="76" t="n"/>
      <x:c r="Q179" s="76" t="n"/>
      <x:c r="R179" s="76" t="n"/>
      <x:c r="S179" s="76" t="n"/>
      <x:c r="T179" s="76" t="n"/>
      <x:c r="U179" s="165" t="n"/>
    </x:row>
    <x:row r="180">
      <x:c r="A180" s="76" t="n"/>
      <x:c r="B180" s="76" t="n"/>
      <x:c r="C180" s="76" t="n"/>
      <x:c r="D180" s="76" t="n"/>
      <x:c r="E180" s="5" t="str">
        <x:f>IF(AND(C180&lt;&gt;"",D180&lt;&gt;""),IFERROR(VALUE(RIGHT(D180,3))-VALUE(RIGHT(C180,3))+1,D180-C180+1),"")</x:f>
      </x:c>
      <x:c r="F180" s="76" t="n"/>
      <x:c r="G180" s="77" t="n"/>
      <x:c r="H180" s="76" t="n"/>
      <x:c r="I180" s="76" t="n"/>
      <x:c r="J180" s="76" t="n"/>
      <x:c r="K180" s="76" t="n"/>
      <x:c r="L180" s="76" t="n"/>
      <x:c r="M180" s="76" t="n"/>
      <x:c r="N180" s="76" t="n"/>
      <x:c r="O180" s="76" t="n"/>
      <x:c r="P180" s="76" t="n"/>
      <x:c r="Q180" s="76" t="n"/>
      <x:c r="R180" s="76" t="n"/>
      <x:c r="S180" s="76" t="n"/>
      <x:c r="T180" s="76" t="n"/>
      <x:c r="U180" s="165" t="n"/>
    </x:row>
    <x:row r="181">
      <x:c r="A181" s="76" t="n"/>
      <x:c r="B181" s="76" t="n"/>
      <x:c r="C181" s="76" t="n"/>
      <x:c r="D181" s="76" t="n"/>
      <x:c r="E181" s="5" t="str">
        <x:f>IF(AND(C181&lt;&gt;"",D181&lt;&gt;""),IFERROR(VALUE(RIGHT(D181,3))-VALUE(RIGHT(C181,3))+1,D181-C181+1),"")</x:f>
      </x:c>
      <x:c r="F181" s="76" t="n"/>
      <x:c r="G181" s="77" t="n"/>
      <x:c r="H181" s="76" t="n"/>
      <x:c r="I181" s="76" t="n"/>
      <x:c r="J181" s="76" t="n"/>
      <x:c r="K181" s="76" t="n"/>
      <x:c r="L181" s="76" t="n"/>
      <x:c r="M181" s="76" t="n"/>
      <x:c r="N181" s="76" t="n"/>
      <x:c r="O181" s="76" t="n"/>
      <x:c r="P181" s="76" t="n"/>
      <x:c r="Q181" s="76" t="n"/>
      <x:c r="R181" s="76" t="n"/>
      <x:c r="S181" s="76" t="n"/>
      <x:c r="T181" s="76" t="n"/>
      <x:c r="U181" s="165" t="n"/>
    </x:row>
    <x:row r="182">
      <x:c r="A182" s="76" t="n"/>
      <x:c r="B182" s="76" t="n"/>
      <x:c r="C182" s="76" t="n"/>
      <x:c r="D182" s="76" t="n"/>
      <x:c r="E182" s="5" t="str">
        <x:f>IF(AND(C182&lt;&gt;"",D182&lt;&gt;""),IFERROR(VALUE(RIGHT(D182,3))-VALUE(RIGHT(C182,3))+1,D182-C182+1),"")</x:f>
      </x:c>
      <x:c r="F182" s="76" t="n"/>
      <x:c r="G182" s="77" t="n"/>
      <x:c r="H182" s="76" t="n"/>
      <x:c r="I182" s="76" t="n"/>
      <x:c r="J182" s="76" t="n"/>
      <x:c r="K182" s="76" t="n"/>
      <x:c r="L182" s="76" t="n"/>
      <x:c r="M182" s="76" t="n"/>
      <x:c r="N182" s="76" t="n"/>
      <x:c r="O182" s="76" t="n"/>
      <x:c r="P182" s="76" t="n"/>
      <x:c r="Q182" s="76" t="n"/>
      <x:c r="R182" s="76" t="n"/>
      <x:c r="S182" s="76" t="n"/>
      <x:c r="T182" s="76" t="n"/>
      <x:c r="U182" s="165" t="n"/>
    </x:row>
    <x:row r="183">
      <x:c r="A183" s="76" t="n"/>
      <x:c r="B183" s="76" t="n"/>
      <x:c r="C183" s="76" t="n"/>
      <x:c r="D183" s="76" t="n"/>
      <x:c r="E183" s="5" t="str">
        <x:f>IF(AND(C183&lt;&gt;"",D183&lt;&gt;""),IFERROR(VALUE(RIGHT(D183,3))-VALUE(RIGHT(C183,3))+1,D183-C183+1),"")</x:f>
      </x:c>
      <x:c r="F183" s="76" t="n"/>
      <x:c r="G183" s="77" t="n"/>
      <x:c r="H183" s="76" t="n"/>
      <x:c r="I183" s="76" t="n"/>
      <x:c r="J183" s="76" t="n"/>
      <x:c r="K183" s="76" t="n"/>
      <x:c r="L183" s="76" t="n"/>
      <x:c r="M183" s="76" t="n"/>
      <x:c r="N183" s="76" t="n"/>
      <x:c r="O183" s="76" t="n"/>
      <x:c r="P183" s="76" t="n"/>
      <x:c r="Q183" s="76" t="n"/>
      <x:c r="R183" s="76" t="n"/>
      <x:c r="S183" s="76" t="n"/>
      <x:c r="T183" s="76" t="n"/>
      <x:c r="U183" s="165" t="n"/>
    </x:row>
    <x:row r="184">
      <x:c r="A184" s="76" t="n"/>
      <x:c r="B184" s="76" t="n"/>
      <x:c r="C184" s="76" t="n"/>
      <x:c r="D184" s="76" t="n"/>
      <x:c r="E184" s="5" t="str">
        <x:f>IF(AND(C184&lt;&gt;"",D184&lt;&gt;""),IFERROR(VALUE(RIGHT(D184,3))-VALUE(RIGHT(C184,3))+1,D184-C184+1),"")</x:f>
      </x:c>
      <x:c r="F184" s="76" t="n"/>
      <x:c r="G184" s="77" t="n"/>
      <x:c r="H184" s="76" t="n"/>
      <x:c r="I184" s="76" t="n"/>
      <x:c r="J184" s="76" t="n"/>
      <x:c r="K184" s="76" t="n"/>
      <x:c r="L184" s="76" t="n"/>
      <x:c r="M184" s="76" t="n"/>
      <x:c r="N184" s="76" t="n"/>
      <x:c r="O184" s="76" t="n"/>
      <x:c r="P184" s="76" t="n"/>
      <x:c r="Q184" s="76" t="n"/>
      <x:c r="R184" s="76" t="n"/>
      <x:c r="S184" s="76" t="n"/>
      <x:c r="T184" s="76" t="n"/>
      <x:c r="U184" s="165" t="n"/>
    </x:row>
    <x:row r="185">
      <x:c r="A185" s="76" t="n"/>
      <x:c r="B185" s="76" t="n"/>
      <x:c r="C185" s="76" t="n"/>
      <x:c r="D185" s="76" t="n"/>
      <x:c r="E185" s="5" t="str">
        <x:f>IF(AND(C185&lt;&gt;"",D185&lt;&gt;""),IFERROR(VALUE(RIGHT(D185,3))-VALUE(RIGHT(C185,3))+1,D185-C185+1),"")</x:f>
      </x:c>
      <x:c r="F185" s="76" t="n"/>
      <x:c r="G185" s="77" t="n"/>
      <x:c r="H185" s="76" t="n"/>
      <x:c r="I185" s="76" t="n"/>
      <x:c r="J185" s="76" t="n"/>
      <x:c r="K185" s="76" t="n"/>
      <x:c r="L185" s="76" t="n"/>
      <x:c r="M185" s="76" t="n"/>
      <x:c r="N185" s="76" t="n"/>
      <x:c r="O185" s="76" t="n"/>
      <x:c r="P185" s="76" t="n"/>
      <x:c r="Q185" s="76" t="n"/>
      <x:c r="R185" s="76" t="n"/>
      <x:c r="S185" s="76" t="n"/>
      <x:c r="T185" s="76" t="n"/>
      <x:c r="U185" s="165" t="n"/>
    </x:row>
    <x:row r="186">
      <x:c r="A186" s="76" t="n"/>
      <x:c r="B186" s="76" t="n"/>
      <x:c r="C186" s="76" t="n"/>
      <x:c r="D186" s="76" t="n"/>
      <x:c r="E186" s="5" t="str">
        <x:f>IF(AND(C186&lt;&gt;"",D186&lt;&gt;""),IFERROR(VALUE(RIGHT(D186,3))-VALUE(RIGHT(C186,3))+1,D186-C186+1),"")</x:f>
      </x:c>
      <x:c r="F186" s="76" t="n"/>
      <x:c r="G186" s="77" t="n"/>
      <x:c r="H186" s="76" t="n"/>
      <x:c r="I186" s="76" t="n"/>
      <x:c r="J186" s="76" t="n"/>
      <x:c r="K186" s="76" t="n"/>
      <x:c r="L186" s="76" t="n"/>
      <x:c r="M186" s="76" t="n"/>
      <x:c r="N186" s="76" t="n"/>
      <x:c r="O186" s="76" t="n"/>
      <x:c r="P186" s="76" t="n"/>
      <x:c r="Q186" s="76" t="n"/>
      <x:c r="R186" s="76" t="n"/>
      <x:c r="S186" s="76" t="n"/>
      <x:c r="T186" s="76" t="n"/>
      <x:c r="U186" s="165" t="n"/>
    </x:row>
    <x:row r="187">
      <x:c r="A187" s="76" t="n"/>
      <x:c r="B187" s="76" t="n"/>
      <x:c r="C187" s="76" t="n"/>
      <x:c r="D187" s="76" t="n"/>
      <x:c r="E187" s="5" t="str">
        <x:f>IF(AND(C187&lt;&gt;"",D187&lt;&gt;""),IFERROR(VALUE(RIGHT(D187,3))-VALUE(RIGHT(C187,3))+1,D187-C187+1),"")</x:f>
      </x:c>
      <x:c r="F187" s="76" t="n"/>
      <x:c r="G187" s="77" t="n"/>
      <x:c r="H187" s="76" t="n"/>
      <x:c r="I187" s="76" t="n"/>
      <x:c r="J187" s="76" t="n"/>
      <x:c r="K187" s="76" t="n"/>
      <x:c r="L187" s="76" t="n"/>
      <x:c r="M187" s="76" t="n"/>
      <x:c r="N187" s="76" t="n"/>
      <x:c r="O187" s="76" t="n"/>
      <x:c r="P187" s="76" t="n"/>
      <x:c r="Q187" s="76" t="n"/>
      <x:c r="R187" s="76" t="n"/>
      <x:c r="S187" s="76" t="n"/>
      <x:c r="T187" s="76" t="n"/>
      <x:c r="U187" s="165" t="n"/>
    </x:row>
    <x:row r="188">
      <x:c r="A188" s="76" t="n"/>
      <x:c r="B188" s="76" t="n"/>
      <x:c r="C188" s="76" t="n"/>
      <x:c r="D188" s="76" t="n"/>
      <x:c r="E188" s="5" t="str">
        <x:f>IF(AND(C188&lt;&gt;"",D188&lt;&gt;""),IFERROR(VALUE(RIGHT(D188,3))-VALUE(RIGHT(C188,3))+1,D188-C188+1),"")</x:f>
      </x:c>
      <x:c r="F188" s="76" t="n"/>
      <x:c r="G188" s="77" t="n"/>
      <x:c r="H188" s="76" t="n"/>
      <x:c r="I188" s="76" t="n"/>
      <x:c r="J188" s="76" t="n"/>
      <x:c r="K188" s="76" t="n"/>
      <x:c r="L188" s="76" t="n"/>
      <x:c r="M188" s="76" t="n"/>
      <x:c r="N188" s="76" t="n"/>
      <x:c r="O188" s="76" t="n"/>
      <x:c r="P188" s="76" t="n"/>
      <x:c r="Q188" s="76" t="n"/>
      <x:c r="R188" s="76" t="n"/>
      <x:c r="S188" s="76" t="n"/>
      <x:c r="T188" s="76" t="n"/>
      <x:c r="U188" s="165" t="n"/>
    </x:row>
    <x:row r="189">
      <x:c r="A189" s="76" t="n"/>
      <x:c r="B189" s="76" t="n"/>
      <x:c r="C189" s="76" t="n"/>
      <x:c r="D189" s="76" t="n"/>
      <x:c r="E189" s="5" t="str">
        <x:f>IF(AND(C189&lt;&gt;"",D189&lt;&gt;""),IFERROR(VALUE(RIGHT(D189,3))-VALUE(RIGHT(C189,3))+1,D189-C189+1),"")</x:f>
      </x:c>
      <x:c r="F189" s="76" t="n"/>
      <x:c r="G189" s="77" t="n"/>
      <x:c r="H189" s="76" t="n"/>
      <x:c r="I189" s="76" t="n"/>
      <x:c r="J189" s="76" t="n"/>
      <x:c r="K189" s="76" t="n"/>
      <x:c r="L189" s="76" t="n"/>
      <x:c r="M189" s="76" t="n"/>
      <x:c r="N189" s="76" t="n"/>
      <x:c r="O189" s="76" t="n"/>
      <x:c r="P189" s="76" t="n"/>
      <x:c r="Q189" s="76" t="n"/>
      <x:c r="R189" s="76" t="n"/>
      <x:c r="S189" s="76" t="n"/>
      <x:c r="T189" s="76" t="n"/>
      <x:c r="U189" s="165" t="n"/>
    </x:row>
    <x:row r="190">
      <x:c r="A190" s="76" t="n"/>
      <x:c r="B190" s="76" t="n"/>
      <x:c r="C190" s="76" t="n"/>
      <x:c r="D190" s="76" t="n"/>
      <x:c r="E190" s="5" t="str">
        <x:f>IF(AND(C190&lt;&gt;"",D190&lt;&gt;""),IFERROR(VALUE(RIGHT(D190,3))-VALUE(RIGHT(C190,3))+1,D190-C190+1),"")</x:f>
      </x:c>
      <x:c r="F190" s="76" t="n"/>
      <x:c r="G190" s="77" t="n"/>
      <x:c r="H190" s="76" t="n"/>
      <x:c r="I190" s="76" t="n"/>
      <x:c r="J190" s="76" t="n"/>
      <x:c r="K190" s="76" t="n"/>
      <x:c r="L190" s="76" t="n"/>
      <x:c r="M190" s="76" t="n"/>
      <x:c r="N190" s="76" t="n"/>
      <x:c r="O190" s="76" t="n"/>
      <x:c r="P190" s="76" t="n"/>
      <x:c r="Q190" s="76" t="n"/>
      <x:c r="R190" s="76" t="n"/>
      <x:c r="S190" s="76" t="n"/>
      <x:c r="T190" s="76" t="n"/>
      <x:c r="U190" s="165" t="n"/>
    </x:row>
    <x:row r="191">
      <x:c r="A191" s="76" t="n"/>
      <x:c r="B191" s="76" t="n"/>
      <x:c r="C191" s="76" t="n"/>
      <x:c r="D191" s="76" t="n"/>
      <x:c r="E191" s="5" t="str">
        <x:f>IF(AND(C191&lt;&gt;"",D191&lt;&gt;""),IFERROR(VALUE(RIGHT(D191,3))-VALUE(RIGHT(C191,3))+1,D191-C191+1),"")</x:f>
      </x:c>
      <x:c r="F191" s="76" t="n"/>
      <x:c r="G191" s="77" t="n"/>
      <x:c r="H191" s="76" t="n"/>
      <x:c r="I191" s="76" t="n"/>
      <x:c r="J191" s="76" t="n"/>
      <x:c r="K191" s="76" t="n"/>
      <x:c r="L191" s="76" t="n"/>
      <x:c r="M191" s="76" t="n"/>
      <x:c r="N191" s="76" t="n"/>
      <x:c r="O191" s="76" t="n"/>
      <x:c r="P191" s="76" t="n"/>
      <x:c r="Q191" s="76" t="n"/>
      <x:c r="R191" s="76" t="n"/>
      <x:c r="S191" s="76" t="n"/>
      <x:c r="T191" s="76" t="n"/>
      <x:c r="U191" s="165" t="n"/>
    </x:row>
    <x:row r="192">
      <x:c r="A192" s="76" t="n"/>
      <x:c r="B192" s="76" t="n"/>
      <x:c r="C192" s="76" t="n"/>
      <x:c r="D192" s="76" t="n"/>
      <x:c r="E192" s="5" t="str">
        <x:f>IF(AND(C192&lt;&gt;"",D192&lt;&gt;""),IFERROR(VALUE(RIGHT(D192,3))-VALUE(RIGHT(C192,3))+1,D192-C192+1),"")</x:f>
      </x:c>
      <x:c r="F192" s="76" t="n"/>
      <x:c r="G192" s="77" t="n"/>
      <x:c r="H192" s="76" t="n"/>
      <x:c r="I192" s="76" t="n"/>
      <x:c r="J192" s="76" t="n"/>
      <x:c r="K192" s="76" t="n"/>
      <x:c r="L192" s="76" t="n"/>
      <x:c r="M192" s="76" t="n"/>
      <x:c r="N192" s="76" t="n"/>
      <x:c r="O192" s="76" t="n"/>
      <x:c r="P192" s="76" t="n"/>
      <x:c r="Q192" s="76" t="n"/>
      <x:c r="R192" s="76" t="n"/>
      <x:c r="S192" s="76" t="n"/>
      <x:c r="T192" s="76" t="n"/>
      <x:c r="U192" s="165" t="n"/>
    </x:row>
    <x:row r="193">
      <x:c r="A193" s="76" t="n"/>
      <x:c r="B193" s="76" t="n"/>
      <x:c r="C193" s="76" t="n"/>
      <x:c r="D193" s="76" t="n"/>
      <x:c r="E193" s="5" t="str">
        <x:f>IF(AND(C193&lt;&gt;"",D193&lt;&gt;""),IFERROR(VALUE(RIGHT(D193,3))-VALUE(RIGHT(C193,3))+1,D193-C193+1),"")</x:f>
      </x:c>
      <x:c r="F193" s="76" t="n"/>
      <x:c r="G193" s="77" t="n"/>
      <x:c r="H193" s="76" t="n"/>
      <x:c r="I193" s="76" t="n"/>
      <x:c r="J193" s="76" t="n"/>
      <x:c r="K193" s="76" t="n"/>
      <x:c r="L193" s="76" t="n"/>
      <x:c r="M193" s="76" t="n"/>
      <x:c r="N193" s="76" t="n"/>
      <x:c r="O193" s="76" t="n"/>
      <x:c r="P193" s="76" t="n"/>
      <x:c r="Q193" s="76" t="n"/>
      <x:c r="R193" s="76" t="n"/>
      <x:c r="S193" s="76" t="n"/>
      <x:c r="T193" s="76" t="n"/>
      <x:c r="U193" s="165" t="n"/>
    </x:row>
    <x:row r="194">
      <x:c r="A194" s="76" t="n"/>
      <x:c r="B194" s="76" t="n"/>
      <x:c r="C194" s="76" t="n"/>
      <x:c r="D194" s="76" t="n"/>
      <x:c r="E194" s="5" t="str">
        <x:f>IF(AND(C194&lt;&gt;"",D194&lt;&gt;""),IFERROR(VALUE(RIGHT(D194,3))-VALUE(RIGHT(C194,3))+1,D194-C194+1),"")</x:f>
      </x:c>
      <x:c r="F194" s="76" t="n"/>
      <x:c r="G194" s="77" t="n"/>
      <x:c r="H194" s="76" t="n"/>
      <x:c r="I194" s="76" t="n"/>
      <x:c r="J194" s="76" t="n"/>
      <x:c r="K194" s="76" t="n"/>
      <x:c r="L194" s="76" t="n"/>
      <x:c r="M194" s="76" t="n"/>
      <x:c r="N194" s="76" t="n"/>
      <x:c r="O194" s="76" t="n"/>
      <x:c r="P194" s="76" t="n"/>
      <x:c r="Q194" s="76" t="n"/>
      <x:c r="R194" s="76" t="n"/>
      <x:c r="S194" s="76" t="n"/>
      <x:c r="T194" s="76" t="n"/>
      <x:c r="U194" s="165" t="n"/>
    </x:row>
    <x:row r="195">
      <x:c r="A195" s="76" t="n"/>
      <x:c r="B195" s="76" t="n"/>
      <x:c r="C195" s="76" t="n"/>
      <x:c r="D195" s="76" t="n"/>
      <x:c r="E195" s="5" t="str">
        <x:f>IF(AND(C195&lt;&gt;"",D195&lt;&gt;""),IFERROR(VALUE(RIGHT(D195,3))-VALUE(RIGHT(C195,3))+1,D195-C195+1),"")</x:f>
      </x:c>
      <x:c r="F195" s="76" t="n"/>
      <x:c r="G195" s="77" t="n"/>
      <x:c r="H195" s="76" t="n"/>
      <x:c r="I195" s="76" t="n"/>
      <x:c r="J195" s="76" t="n"/>
      <x:c r="K195" s="76" t="n"/>
      <x:c r="L195" s="76" t="n"/>
      <x:c r="M195" s="76" t="n"/>
      <x:c r="N195" s="76" t="n"/>
      <x:c r="O195" s="76" t="n"/>
      <x:c r="P195" s="76" t="n"/>
      <x:c r="Q195" s="76" t="n"/>
      <x:c r="R195" s="76" t="n"/>
      <x:c r="S195" s="76" t="n"/>
      <x:c r="T195" s="76" t="n"/>
      <x:c r="U195" s="165" t="n"/>
    </x:row>
    <x:row r="196">
      <x:c r="A196" s="76" t="n"/>
      <x:c r="B196" s="76" t="n"/>
      <x:c r="C196" s="76" t="n"/>
      <x:c r="D196" s="76" t="n"/>
      <x:c r="E196" s="5" t="str">
        <x:f>IF(AND(C196&lt;&gt;"",D196&lt;&gt;""),IFERROR(VALUE(RIGHT(D196,3))-VALUE(RIGHT(C196,3))+1,D196-C196+1),"")</x:f>
      </x:c>
      <x:c r="F196" s="76" t="n"/>
      <x:c r="G196" s="77" t="n"/>
      <x:c r="H196" s="76" t="n"/>
      <x:c r="I196" s="76" t="n"/>
      <x:c r="J196" s="76" t="n"/>
      <x:c r="K196" s="76" t="n"/>
      <x:c r="L196" s="76" t="n"/>
      <x:c r="M196" s="76" t="n"/>
      <x:c r="N196" s="76" t="n"/>
      <x:c r="O196" s="76" t="n"/>
      <x:c r="P196" s="76" t="n"/>
      <x:c r="Q196" s="76" t="n"/>
      <x:c r="R196" s="76" t="n"/>
      <x:c r="S196" s="76" t="n"/>
      <x:c r="T196" s="76" t="n"/>
      <x:c r="U196" s="165" t="n"/>
    </x:row>
    <x:row r="197">
      <x:c r="A197" s="76" t="n"/>
      <x:c r="B197" s="76" t="n"/>
      <x:c r="C197" s="76" t="n"/>
      <x:c r="D197" s="76" t="n"/>
      <x:c r="E197" s="5" t="str">
        <x:f>IF(AND(C197&lt;&gt;"",D197&lt;&gt;""),IFERROR(VALUE(RIGHT(D197,3))-VALUE(RIGHT(C197,3))+1,D197-C197+1),"")</x:f>
      </x:c>
      <x:c r="F197" s="76" t="n"/>
      <x:c r="G197" s="77" t="n"/>
      <x:c r="H197" s="76" t="n"/>
      <x:c r="I197" s="76" t="n"/>
      <x:c r="J197" s="76" t="n"/>
      <x:c r="K197" s="76" t="n"/>
      <x:c r="L197" s="76" t="n"/>
      <x:c r="M197" s="76" t="n"/>
      <x:c r="N197" s="76" t="n"/>
      <x:c r="O197" s="76" t="n"/>
      <x:c r="P197" s="76" t="n"/>
      <x:c r="Q197" s="76" t="n"/>
      <x:c r="R197" s="76" t="n"/>
      <x:c r="S197" s="76" t="n"/>
      <x:c r="T197" s="76" t="n"/>
      <x:c r="U197" s="165" t="n"/>
    </x:row>
    <x:row r="198">
      <x:c r="A198" s="76" t="n"/>
      <x:c r="B198" s="76" t="n"/>
      <x:c r="C198" s="76" t="n"/>
      <x:c r="D198" s="76" t="n"/>
      <x:c r="E198" s="5" t="str">
        <x:f>IF(AND(C198&lt;&gt;"",D198&lt;&gt;""),IFERROR(VALUE(RIGHT(D198,3))-VALUE(RIGHT(C198,3))+1,D198-C198+1),"")</x:f>
      </x:c>
      <x:c r="F198" s="76" t="n"/>
      <x:c r="G198" s="77" t="n"/>
      <x:c r="H198" s="76" t="n"/>
      <x:c r="I198" s="76" t="n"/>
      <x:c r="J198" s="76" t="n"/>
      <x:c r="K198" s="76" t="n"/>
      <x:c r="L198" s="76" t="n"/>
      <x:c r="M198" s="76" t="n"/>
      <x:c r="N198" s="76" t="n"/>
      <x:c r="O198" s="76" t="n"/>
      <x:c r="P198" s="76" t="n"/>
      <x:c r="Q198" s="76" t="n"/>
      <x:c r="R198" s="76" t="n"/>
      <x:c r="S198" s="76" t="n"/>
      <x:c r="T198" s="76" t="n"/>
      <x:c r="U198" s="165" t="n"/>
    </x:row>
    <x:row r="199">
      <x:c r="A199" s="76" t="n"/>
      <x:c r="B199" s="76" t="n"/>
      <x:c r="C199" s="76" t="n"/>
      <x:c r="D199" s="76" t="n"/>
      <x:c r="E199" s="5" t="str">
        <x:f>IF(AND(C199&lt;&gt;"",D199&lt;&gt;""),IFERROR(VALUE(RIGHT(D199,3))-VALUE(RIGHT(C199,3))+1,D199-C199+1),"")</x:f>
      </x:c>
      <x:c r="F199" s="76" t="n"/>
      <x:c r="G199" s="77" t="n"/>
      <x:c r="H199" s="76" t="n"/>
      <x:c r="I199" s="76" t="n"/>
      <x:c r="J199" s="76" t="n"/>
      <x:c r="K199" s="76" t="n"/>
      <x:c r="L199" s="76" t="n"/>
      <x:c r="M199" s="76" t="n"/>
      <x:c r="N199" s="76" t="n"/>
      <x:c r="O199" s="76" t="n"/>
      <x:c r="P199" s="76" t="n"/>
      <x:c r="Q199" s="76" t="n"/>
      <x:c r="R199" s="76" t="n"/>
      <x:c r="S199" s="76" t="n"/>
      <x:c r="T199" s="76" t="n"/>
      <x:c r="U199" s="165" t="n"/>
    </x:row>
    <x:row r="200">
      <x:c r="A200" s="76" t="n"/>
      <x:c r="B200" s="76" t="n"/>
      <x:c r="C200" s="76" t="n"/>
      <x:c r="D200" s="76" t="n"/>
      <x:c r="E200" s="5" t="str">
        <x:f>IF(AND(C200&lt;&gt;"",D200&lt;&gt;""),IFERROR(VALUE(RIGHT(D200,3))-VALUE(RIGHT(C200,3))+1,D200-C200+1),"")</x:f>
      </x:c>
      <x:c r="F200" s="76" t="n"/>
      <x:c r="G200" s="77" t="n"/>
      <x:c r="H200" s="76" t="n"/>
      <x:c r="I200" s="76" t="n"/>
      <x:c r="J200" s="76" t="n"/>
      <x:c r="K200" s="76" t="n"/>
      <x:c r="L200" s="76" t="n"/>
      <x:c r="M200" s="76" t="n"/>
      <x:c r="N200" s="76" t="n"/>
      <x:c r="O200" s="76" t="n"/>
      <x:c r="P200" s="76" t="n"/>
      <x:c r="Q200" s="76" t="n"/>
      <x:c r="R200" s="76" t="n"/>
      <x:c r="S200" s="76" t="n"/>
      <x:c r="T200" s="76" t="n"/>
      <x:c r="U200" s="165" t="n"/>
    </x:row>
    <x:row r="201">
      <x:c r="A201" s="76" t="n"/>
      <x:c r="B201" s="76" t="n"/>
      <x:c r="C201" s="76" t="n"/>
      <x:c r="D201" s="76" t="n"/>
      <x:c r="E201" s="5" t="str">
        <x:f>IF(AND(C201&lt;&gt;"",D201&lt;&gt;""),IFERROR(VALUE(RIGHT(D201,3))-VALUE(RIGHT(C201,3))+1,D201-C201+1),"")</x:f>
      </x:c>
      <x:c r="F201" s="76" t="n"/>
      <x:c r="G201" s="77" t="n"/>
      <x:c r="H201" s="76" t="n"/>
      <x:c r="I201" s="76" t="n"/>
      <x:c r="J201" s="76" t="n"/>
      <x:c r="K201" s="76" t="n"/>
      <x:c r="L201" s="76" t="n"/>
      <x:c r="M201" s="76" t="n"/>
      <x:c r="N201" s="76" t="n"/>
      <x:c r="O201" s="76" t="n"/>
      <x:c r="P201" s="76" t="n"/>
      <x:c r="Q201" s="76" t="n"/>
      <x:c r="R201" s="76" t="n"/>
      <x:c r="S201" s="76" t="n"/>
      <x:c r="T201" s="76" t="n"/>
      <x:c r="U201" s="165" t="n"/>
    </x:row>
    <x:row r="202">
      <x:c r="A202" s="76" t="n"/>
      <x:c r="B202" s="76" t="n"/>
      <x:c r="C202" s="76" t="n"/>
      <x:c r="D202" s="76" t="n"/>
      <x:c r="E202" s="5" t="str">
        <x:f>IF(AND(C202&lt;&gt;"",D202&lt;&gt;""),IFERROR(VALUE(RIGHT(D202,3))-VALUE(RIGHT(C202,3))+1,D202-C202+1),"")</x:f>
      </x:c>
      <x:c r="F202" s="76" t="n"/>
      <x:c r="G202" s="77" t="n"/>
      <x:c r="H202" s="76" t="n"/>
      <x:c r="I202" s="76" t="n"/>
      <x:c r="J202" s="76" t="n"/>
      <x:c r="K202" s="76" t="n"/>
      <x:c r="L202" s="76" t="n"/>
      <x:c r="M202" s="76" t="n"/>
      <x:c r="N202" s="76" t="n"/>
      <x:c r="O202" s="76" t="n"/>
      <x:c r="P202" s="76" t="n"/>
      <x:c r="Q202" s="76" t="n"/>
      <x:c r="R202" s="76" t="n"/>
      <x:c r="S202" s="76" t="n"/>
      <x:c r="T202" s="76" t="n"/>
      <x:c r="U202" s="165" t="n"/>
    </x:row>
    <x:row r="203">
      <x:c r="A203" s="1" t="n"/>
      <x:c r="B203" s="1" t="n"/>
      <x:c r="C203" s="1" t="n"/>
      <x:c r="D203" s="1" t="n"/>
      <x:c r="E203" s="1" t="n"/>
      <x:c r="F203" s="1" t="n"/>
      <x:c r="G203" s="1" t="n"/>
      <x:c r="H203" s="1" t="n"/>
      <x:c r="I203" s="1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</x:row>
    <x:row r="204">
      <x:c r="A204" s="1" t="n"/>
      <x:c r="B204" s="1" t="n"/>
      <x:c r="C204" s="1" t="n"/>
      <x:c r="D204" s="1" t="n"/>
      <x:c r="E204" s="1" t="n"/>
      <x:c r="F204" s="1" t="n"/>
      <x:c r="G204" s="1" t="n"/>
      <x:c r="H204" s="1" t="n"/>
      <x:c r="I204" s="1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</x:row>
    <x:row r="205">
      <x:c r="A205" s="1" t="n"/>
      <x:c r="B205" s="1" t="n"/>
      <x:c r="C205" s="1" t="n"/>
      <x:c r="D205" s="1" t="n"/>
      <x:c r="E205" s="1" t="n"/>
      <x:c r="F205" s="1" t="n"/>
      <x:c r="G205" s="1" t="n"/>
      <x:c r="H205" s="1" t="n"/>
      <x:c r="I205" s="1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</x:row>
    <x:row r="206" s="97" customFormat="1" ht="24" customHeight="1">
      <x:c r="A206" s="117" t="inlineStr">
        <x:is>
          <x:t xml:space="preserve">▪︎ — BIT TABLE</x:t>
        </x:is>
      </x:c>
      <x:c r="B206" s="157" t="n"/>
      <x:c r="C206" s="157" t="n"/>
      <x:c r="D206" s="157" t="n"/>
      <x:c r="E206" s="157" t="n"/>
      <x:c r="F206" s="157" t="n"/>
      <x:c r="G206" s="157" t="n"/>
      <x:c r="H206" s="157" t="n"/>
      <x:c r="I206" s="157" t="n"/>
      <x:c r="J206" s="157" t="n"/>
      <x:c r="K206" s="157" t="n"/>
      <x:c r="L206" s="157" t="n"/>
      <x:c r="M206" s="157" t="n"/>
      <x:c r="N206" s="157" t="n"/>
      <x:c r="O206" s="157" t="n"/>
      <x:c r="P206" s="157" t="n"/>
      <x:c r="Q206" s="157" t="n"/>
      <x:c r="R206" s="157" t="n"/>
      <x:c r="S206" s="157" t="n"/>
      <x:c r="T206" s="157" t="n"/>
    </x:row>
    <x:row r="207" s="97" customFormat="1" ht="30" customHeight="1">
      <x:c r="A207" s="16" t="inlineStr">
        <x:is>
          <x:t xml:space="preserve">1 Bit Position</x:t>
        </x:is>
      </x:c>
      <x:c r="B207" s="16" t="inlineStr">
        <x:is>
          <x:t xml:space="preserve">2 Placement ID</x:t>
        </x:is>
      </x:c>
      <x:c r="C207" s="16" t="inlineStr">
        <x:is>
          <x:t xml:space="preserve">3 Registered Bit Identity</x:t>
        </x:is>
      </x:c>
      <x:c r="D207" s="16" t="inlineStr">
        <x:is>
          <x:t xml:space="preserve">4 Type Code</x:t>
        </x:is>
      </x:c>
      <x:c r="E207" s="16" t="inlineStr">
        <x:is>
          <x:t xml:space="preserve">5 Semantic Placement</x:t>
        </x:is>
      </x:c>
      <x:c r="F207" s="16" t="inlineStr">
        <x:is>
          <x:t xml:space="preserve">6 Parameter / Weight</x:t>
        </x:is>
      </x:c>
      <x:c r="G207" s="16" t="inlineStr">
        <x:is>
          <x:t xml:space="preserve">7 0 Meaning</x:t>
        </x:is>
      </x:c>
      <x:c r="H207" s="16" t="inlineStr">
        <x:is>
          <x:t xml:space="preserve">8 1 Meaning</x:t>
        </x:is>
      </x:c>
      <x:c r="I207" s="16" t="inlineStr">
        <x:is>
          <x:t xml:space="preserve">9 Registry Action</x:t>
        </x:is>
      </x:c>
      <x:c r="J207" s="16" t="inlineStr">
        <x:is>
          <x:t xml:space="preserve">10 Notes</x:t>
        </x:is>
      </x:c>
      <x:c r="K207" s="16" t="inlineStr">
        <x:is>
          <x:t xml:space="preserve">11 Status</x:t>
        </x:is>
      </x:c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</x:row>
    <x:row r="208">
      <x:c r="A208" s="78" t="inlineStr">
        <x:is>
          <x:t xml:space="preserve">B000</x:t>
        </x:is>
      </x:c>
      <x:c r="B208" s="76" t="n"/>
      <x:c r="C208" s="76" t="n"/>
      <x:c r="D208" s="76" t="n"/>
      <x:c r="E208" s="76" t="n"/>
      <x:c r="F208" s="76" t="n"/>
      <x:c r="G208" s="76" t="n"/>
      <x:c r="H208" s="76" t="n"/>
      <x:c r="I208" s="76" t="n"/>
      <x:c r="J208" s="76" t="n"/>
      <x:c r="K208" s="76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</x:row>
    <x:row r="209">
      <x:c r="A209" s="78" t="inlineStr">
        <x:is>
          <x:t xml:space="preserve">B001</x:t>
        </x:is>
      </x:c>
      <x:c r="B209" s="76" t="n"/>
      <x:c r="C209" s="76" t="n"/>
      <x:c r="D209" s="76" t="n"/>
      <x:c r="E209" s="76" t="n"/>
      <x:c r="F209" s="76" t="n"/>
      <x:c r="G209" s="76" t="n"/>
      <x:c r="H209" s="76" t="n"/>
      <x:c r="I209" s="76" t="n"/>
      <x:c r="J209" s="76" t="n"/>
      <x:c r="K209" s="76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</x:row>
    <x:row r="210">
      <x:c r="A210" s="78" t="inlineStr">
        <x:is>
          <x:t xml:space="preserve">B002</x:t>
        </x:is>
      </x:c>
      <x:c r="B210" s="76" t="n"/>
      <x:c r="C210" s="76" t="n"/>
      <x:c r="D210" s="76" t="n"/>
      <x:c r="E210" s="76" t="n"/>
      <x:c r="F210" s="76" t="n"/>
      <x:c r="G210" s="76" t="n"/>
      <x:c r="H210" s="76" t="n"/>
      <x:c r="I210" s="76" t="n"/>
      <x:c r="J210" s="76" t="n"/>
      <x:c r="K210" s="76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</x:row>
    <x:row r="211">
      <x:c r="A211" s="78" t="inlineStr">
        <x:is>
          <x:t xml:space="preserve">B003</x:t>
        </x:is>
      </x:c>
      <x:c r="B211" s="76" t="n"/>
      <x:c r="C211" s="76" t="n"/>
      <x:c r="D211" s="76" t="n"/>
      <x:c r="E211" s="76" t="n"/>
      <x:c r="F211" s="76" t="n"/>
      <x:c r="G211" s="76" t="n"/>
      <x:c r="H211" s="76" t="n"/>
      <x:c r="I211" s="76" t="n"/>
      <x:c r="J211" s="76" t="n"/>
      <x:c r="K211" s="76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</x:row>
    <x:row r="212">
      <x:c r="A212" s="78" t="inlineStr">
        <x:is>
          <x:t xml:space="preserve">B004</x:t>
        </x:is>
      </x:c>
      <x:c r="B212" s="76" t="n"/>
      <x:c r="C212" s="76" t="n"/>
      <x:c r="D212" s="76" t="n"/>
      <x:c r="E212" s="76" t="n"/>
      <x:c r="F212" s="76" t="n"/>
      <x:c r="G212" s="76" t="n"/>
      <x:c r="H212" s="76" t="n"/>
      <x:c r="I212" s="76" t="n"/>
      <x:c r="J212" s="76" t="n"/>
      <x:c r="K212" s="76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</x:row>
    <x:row r="213">
      <x:c r="A213" s="78" t="inlineStr">
        <x:is>
          <x:t xml:space="preserve">B005</x:t>
        </x:is>
      </x:c>
      <x:c r="B213" s="76" t="n"/>
      <x:c r="C213" s="76" t="n"/>
      <x:c r="D213" s="76" t="n"/>
      <x:c r="E213" s="76" t="n"/>
      <x:c r="F213" s="76" t="n"/>
      <x:c r="G213" s="76" t="n"/>
      <x:c r="H213" s="76" t="n"/>
      <x:c r="I213" s="76" t="n"/>
      <x:c r="J213" s="76" t="n"/>
      <x:c r="K213" s="76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</x:row>
    <x:row r="214">
      <x:c r="A214" s="78" t="inlineStr">
        <x:is>
          <x:t xml:space="preserve">B006</x:t>
        </x:is>
      </x:c>
      <x:c r="B214" s="76" t="n"/>
      <x:c r="C214" s="76" t="n"/>
      <x:c r="D214" s="76" t="n"/>
      <x:c r="E214" s="76" t="n"/>
      <x:c r="F214" s="76" t="n"/>
      <x:c r="G214" s="76" t="n"/>
      <x:c r="H214" s="76" t="n"/>
      <x:c r="I214" s="76" t="n"/>
      <x:c r="J214" s="76" t="n"/>
      <x:c r="K214" s="76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</x:row>
    <x:row r="215">
      <x:c r="A215" s="78" t="inlineStr">
        <x:is>
          <x:t xml:space="preserve">B007</x:t>
        </x:is>
      </x:c>
      <x:c r="B215" s="76" t="n"/>
      <x:c r="C215" s="76" t="n"/>
      <x:c r="D215" s="76" t="n"/>
      <x:c r="E215" s="76" t="n"/>
      <x:c r="F215" s="76" t="n"/>
      <x:c r="G215" s="76" t="n"/>
      <x:c r="H215" s="76" t="n"/>
      <x:c r="I215" s="76" t="n"/>
      <x:c r="J215" s="76" t="n"/>
      <x:c r="K215" s="76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</x:row>
    <x:row r="216">
      <x:c r="A216" s="78" t="inlineStr">
        <x:is>
          <x:t xml:space="preserve">B008</x:t>
        </x:is>
      </x:c>
      <x:c r="B216" s="76" t="n"/>
      <x:c r="C216" s="76" t="n"/>
      <x:c r="D216" s="76" t="n"/>
      <x:c r="E216" s="76" t="n"/>
      <x:c r="F216" s="76" t="n"/>
      <x:c r="G216" s="76" t="n"/>
      <x:c r="H216" s="76" t="n"/>
      <x:c r="I216" s="76" t="n"/>
      <x:c r="J216" s="76" t="n"/>
      <x:c r="K216" s="76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</x:row>
    <x:row r="217">
      <x:c r="A217" s="78" t="inlineStr">
        <x:is>
          <x:t xml:space="preserve">B009</x:t>
        </x:is>
      </x:c>
      <x:c r="B217" s="76" t="n"/>
      <x:c r="C217" s="76" t="n"/>
      <x:c r="D217" s="76" t="n"/>
      <x:c r="E217" s="76" t="n"/>
      <x:c r="F217" s="76" t="n"/>
      <x:c r="G217" s="76" t="n"/>
      <x:c r="H217" s="76" t="n"/>
      <x:c r="I217" s="76" t="n"/>
      <x:c r="J217" s="76" t="n"/>
      <x:c r="K217" s="76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</x:row>
    <x:row r="218">
      <x:c r="A218" s="78" t="inlineStr">
        <x:is>
          <x:t xml:space="preserve">B010</x:t>
        </x:is>
      </x:c>
      <x:c r="B218" s="76" t="n"/>
      <x:c r="C218" s="76" t="n"/>
      <x:c r="D218" s="76" t="n"/>
      <x:c r="E218" s="76" t="n"/>
      <x:c r="F218" s="76" t="n"/>
      <x:c r="G218" s="76" t="n"/>
      <x:c r="H218" s="76" t="n"/>
      <x:c r="I218" s="76" t="n"/>
      <x:c r="J218" s="76" t="n"/>
      <x:c r="K218" s="76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</x:row>
    <x:row r="219">
      <x:c r="A219" s="78" t="inlineStr">
        <x:is>
          <x:t xml:space="preserve">B011</x:t>
        </x:is>
      </x:c>
      <x:c r="B219" s="76" t="n"/>
      <x:c r="C219" s="76" t="n"/>
      <x:c r="D219" s="76" t="n"/>
      <x:c r="E219" s="76" t="n"/>
      <x:c r="F219" s="76" t="n"/>
      <x:c r="G219" s="76" t="n"/>
      <x:c r="H219" s="76" t="n"/>
      <x:c r="I219" s="76" t="n"/>
      <x:c r="J219" s="76" t="n"/>
      <x:c r="K219" s="76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</x:row>
    <x:row r="220">
      <x:c r="A220" s="78" t="inlineStr">
        <x:is>
          <x:t xml:space="preserve">B012</x:t>
        </x:is>
      </x:c>
      <x:c r="B220" s="76" t="n"/>
      <x:c r="C220" s="76" t="n"/>
      <x:c r="D220" s="76" t="n"/>
      <x:c r="E220" s="76" t="n"/>
      <x:c r="F220" s="76" t="n"/>
      <x:c r="G220" s="76" t="n"/>
      <x:c r="H220" s="76" t="n"/>
      <x:c r="I220" s="76" t="n"/>
      <x:c r="J220" s="76" t="n"/>
      <x:c r="K220" s="76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</x:row>
    <x:row r="221">
      <x:c r="A221" s="78" t="inlineStr">
        <x:is>
          <x:t xml:space="preserve">B013</x:t>
        </x:is>
      </x:c>
      <x:c r="B221" s="76" t="n"/>
      <x:c r="C221" s="76" t="n"/>
      <x:c r="D221" s="76" t="n"/>
      <x:c r="E221" s="76" t="n"/>
      <x:c r="F221" s="76" t="n"/>
      <x:c r="G221" s="76" t="n"/>
      <x:c r="H221" s="76" t="n"/>
      <x:c r="I221" s="76" t="n"/>
      <x:c r="J221" s="76" t="n"/>
      <x:c r="K221" s="76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</x:row>
    <x:row r="222">
      <x:c r="A222" s="78" t="inlineStr">
        <x:is>
          <x:t xml:space="preserve">B014</x:t>
        </x:is>
      </x:c>
      <x:c r="B222" s="76" t="n"/>
      <x:c r="C222" s="76" t="n"/>
      <x:c r="D222" s="76" t="n"/>
      <x:c r="E222" s="76" t="n"/>
      <x:c r="F222" s="76" t="n"/>
      <x:c r="G222" s="76" t="n"/>
      <x:c r="H222" s="76" t="n"/>
      <x:c r="I222" s="76" t="n"/>
      <x:c r="J222" s="76" t="n"/>
      <x:c r="K222" s="76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</x:row>
    <x:row r="223">
      <x:c r="A223" s="78" t="inlineStr">
        <x:is>
          <x:t xml:space="preserve">B015</x:t>
        </x:is>
      </x:c>
      <x:c r="B223" s="76" t="n"/>
      <x:c r="C223" s="76" t="n"/>
      <x:c r="D223" s="76" t="n"/>
      <x:c r="E223" s="76" t="n"/>
      <x:c r="F223" s="76" t="n"/>
      <x:c r="G223" s="76" t="n"/>
      <x:c r="H223" s="76" t="n"/>
      <x:c r="I223" s="76" t="n"/>
      <x:c r="J223" s="76" t="n"/>
      <x:c r="K223" s="76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</x:row>
    <x:row r="224">
      <x:c r="A224" s="78" t="inlineStr">
        <x:is>
          <x:t xml:space="preserve">B016</x:t>
        </x:is>
      </x:c>
      <x:c r="B224" s="76" t="n"/>
      <x:c r="C224" s="76" t="n"/>
      <x:c r="D224" s="76" t="n"/>
      <x:c r="E224" s="76" t="n"/>
      <x:c r="F224" s="76" t="n"/>
      <x:c r="G224" s="76" t="n"/>
      <x:c r="H224" s="76" t="n"/>
      <x:c r="I224" s="76" t="n"/>
      <x:c r="J224" s="76" t="n"/>
      <x:c r="K224" s="76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</x:row>
    <x:row r="225">
      <x:c r="A225" s="78" t="inlineStr">
        <x:is>
          <x:t xml:space="preserve">B017</x:t>
        </x:is>
      </x:c>
      <x:c r="B225" s="76" t="n"/>
      <x:c r="C225" s="76" t="n"/>
      <x:c r="D225" s="76" t="n"/>
      <x:c r="E225" s="76" t="n"/>
      <x:c r="F225" s="76" t="n"/>
      <x:c r="G225" s="76" t="n"/>
      <x:c r="H225" s="76" t="n"/>
      <x:c r="I225" s="76" t="n"/>
      <x:c r="J225" s="76" t="n"/>
      <x:c r="K225" s="76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</x:row>
    <x:row r="226">
      <x:c r="A226" s="78" t="inlineStr">
        <x:is>
          <x:t xml:space="preserve">B018</x:t>
        </x:is>
      </x:c>
      <x:c r="B226" s="76" t="n"/>
      <x:c r="C226" s="76" t="n"/>
      <x:c r="D226" s="76" t="n"/>
      <x:c r="E226" s="76" t="n"/>
      <x:c r="F226" s="76" t="n"/>
      <x:c r="G226" s="76" t="n"/>
      <x:c r="H226" s="76" t="n"/>
      <x:c r="I226" s="76" t="n"/>
      <x:c r="J226" s="76" t="n"/>
      <x:c r="K226" s="76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</x:row>
    <x:row r="227">
      <x:c r="A227" s="78" t="inlineStr">
        <x:is>
          <x:t xml:space="preserve">B019</x:t>
        </x:is>
      </x:c>
      <x:c r="B227" s="76" t="n"/>
      <x:c r="C227" s="76" t="n"/>
      <x:c r="D227" s="76" t="n"/>
      <x:c r="E227" s="76" t="n"/>
      <x:c r="F227" s="76" t="n"/>
      <x:c r="G227" s="76" t="n"/>
      <x:c r="H227" s="76" t="n"/>
      <x:c r="I227" s="76" t="n"/>
      <x:c r="J227" s="76" t="n"/>
      <x:c r="K227" s="76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</x:row>
    <x:row r="228">
      <x:c r="A228" s="78" t="inlineStr">
        <x:is>
          <x:t xml:space="preserve">B020</x:t>
        </x:is>
      </x:c>
      <x:c r="B228" s="76" t="n"/>
      <x:c r="C228" s="76" t="n"/>
      <x:c r="D228" s="76" t="n"/>
      <x:c r="E228" s="76" t="n"/>
      <x:c r="F228" s="76" t="n"/>
      <x:c r="G228" s="76" t="n"/>
      <x:c r="H228" s="76" t="n"/>
      <x:c r="I228" s="76" t="n"/>
      <x:c r="J228" s="76" t="n"/>
      <x:c r="K228" s="76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</x:row>
    <x:row r="229">
      <x:c r="A229" s="78" t="inlineStr">
        <x:is>
          <x:t xml:space="preserve">B021</x:t>
        </x:is>
      </x:c>
      <x:c r="B229" s="76" t="n"/>
      <x:c r="C229" s="76" t="n"/>
      <x:c r="D229" s="76" t="n"/>
      <x:c r="E229" s="76" t="n"/>
      <x:c r="F229" s="76" t="n"/>
      <x:c r="G229" s="76" t="n"/>
      <x:c r="H229" s="76" t="n"/>
      <x:c r="I229" s="76" t="n"/>
      <x:c r="J229" s="76" t="n"/>
      <x:c r="K229" s="76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</x:row>
    <x:row r="230">
      <x:c r="A230" s="78" t="inlineStr">
        <x:is>
          <x:t xml:space="preserve">B022</x:t>
        </x:is>
      </x:c>
      <x:c r="B230" s="76" t="n"/>
      <x:c r="C230" s="76" t="n"/>
      <x:c r="D230" s="76" t="n"/>
      <x:c r="E230" s="76" t="n"/>
      <x:c r="F230" s="76" t="n"/>
      <x:c r="G230" s="76" t="n"/>
      <x:c r="H230" s="76" t="n"/>
      <x:c r="I230" s="76" t="n"/>
      <x:c r="J230" s="76" t="n"/>
      <x:c r="K230" s="76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</x:row>
    <x:row r="231">
      <x:c r="A231" s="78" t="inlineStr">
        <x:is>
          <x:t xml:space="preserve">B023</x:t>
        </x:is>
      </x:c>
      <x:c r="B231" s="76" t="n"/>
      <x:c r="C231" s="76" t="n"/>
      <x:c r="D231" s="76" t="n"/>
      <x:c r="E231" s="76" t="n"/>
      <x:c r="F231" s="76" t="n"/>
      <x:c r="G231" s="76" t="n"/>
      <x:c r="H231" s="76" t="n"/>
      <x:c r="I231" s="76" t="n"/>
      <x:c r="J231" s="76" t="n"/>
      <x:c r="K231" s="76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</x:row>
    <x:row r="232">
      <x:c r="A232" s="78" t="inlineStr">
        <x:is>
          <x:t xml:space="preserve">B024</x:t>
        </x:is>
      </x:c>
      <x:c r="B232" s="76" t="n"/>
      <x:c r="C232" s="76" t="n"/>
      <x:c r="D232" s="76" t="n"/>
      <x:c r="E232" s="76" t="n"/>
      <x:c r="F232" s="76" t="n"/>
      <x:c r="G232" s="76" t="n"/>
      <x:c r="H232" s="76" t="n"/>
      <x:c r="I232" s="76" t="n"/>
      <x:c r="J232" s="76" t="n"/>
      <x:c r="K232" s="76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</x:row>
    <x:row r="233">
      <x:c r="A233" s="78" t="inlineStr">
        <x:is>
          <x:t xml:space="preserve">B025</x:t>
        </x:is>
      </x:c>
      <x:c r="B233" s="76" t="n"/>
      <x:c r="C233" s="76" t="n"/>
      <x:c r="D233" s="76" t="n"/>
      <x:c r="E233" s="76" t="n"/>
      <x:c r="F233" s="76" t="n"/>
      <x:c r="G233" s="76" t="n"/>
      <x:c r="H233" s="76" t="n"/>
      <x:c r="I233" s="76" t="n"/>
      <x:c r="J233" s="76" t="n"/>
      <x:c r="K233" s="76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</x:row>
    <x:row r="234">
      <x:c r="A234" s="78" t="inlineStr">
        <x:is>
          <x:t xml:space="preserve">B026</x:t>
        </x:is>
      </x:c>
      <x:c r="B234" s="76" t="n"/>
      <x:c r="C234" s="76" t="n"/>
      <x:c r="D234" s="76" t="n"/>
      <x:c r="E234" s="76" t="n"/>
      <x:c r="F234" s="76" t="n"/>
      <x:c r="G234" s="76" t="n"/>
      <x:c r="H234" s="76" t="n"/>
      <x:c r="I234" s="76" t="n"/>
      <x:c r="J234" s="76" t="n"/>
      <x:c r="K234" s="76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</x:row>
    <x:row r="235">
      <x:c r="A235" s="78" t="inlineStr">
        <x:is>
          <x:t xml:space="preserve">B027</x:t>
        </x:is>
      </x:c>
      <x:c r="B235" s="76" t="n"/>
      <x:c r="C235" s="76" t="n"/>
      <x:c r="D235" s="76" t="n"/>
      <x:c r="E235" s="76" t="n"/>
      <x:c r="F235" s="76" t="n"/>
      <x:c r="G235" s="76" t="n"/>
      <x:c r="H235" s="76" t="n"/>
      <x:c r="I235" s="76" t="n"/>
      <x:c r="J235" s="76" t="n"/>
      <x:c r="K235" s="76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</x:row>
    <x:row r="236">
      <x:c r="A236" s="78" t="inlineStr">
        <x:is>
          <x:t xml:space="preserve">B028</x:t>
        </x:is>
      </x:c>
      <x:c r="B236" s="76" t="n"/>
      <x:c r="C236" s="76" t="n"/>
      <x:c r="D236" s="76" t="n"/>
      <x:c r="E236" s="76" t="n"/>
      <x:c r="F236" s="76" t="n"/>
      <x:c r="G236" s="76" t="n"/>
      <x:c r="H236" s="76" t="n"/>
      <x:c r="I236" s="76" t="n"/>
      <x:c r="J236" s="76" t="n"/>
      <x:c r="K236" s="76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</x:row>
    <x:row r="237">
      <x:c r="A237" s="78" t="inlineStr">
        <x:is>
          <x:t xml:space="preserve">B029</x:t>
        </x:is>
      </x:c>
      <x:c r="B237" s="76" t="n"/>
      <x:c r="C237" s="76" t="n"/>
      <x:c r="D237" s="76" t="n"/>
      <x:c r="E237" s="76" t="n"/>
      <x:c r="F237" s="76" t="n"/>
      <x:c r="G237" s="76" t="n"/>
      <x:c r="H237" s="76" t="n"/>
      <x:c r="I237" s="76" t="n"/>
      <x:c r="J237" s="76" t="n"/>
      <x:c r="K237" s="76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</x:row>
    <x:row r="238">
      <x:c r="A238" s="78" t="inlineStr">
        <x:is>
          <x:t xml:space="preserve">B030</x:t>
        </x:is>
      </x:c>
      <x:c r="B238" s="76" t="n"/>
      <x:c r="C238" s="76" t="n"/>
      <x:c r="D238" s="76" t="n"/>
      <x:c r="E238" s="76" t="n"/>
      <x:c r="F238" s="76" t="n"/>
      <x:c r="G238" s="76" t="n"/>
      <x:c r="H238" s="76" t="n"/>
      <x:c r="I238" s="76" t="n"/>
      <x:c r="J238" s="76" t="n"/>
      <x:c r="K238" s="76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</x:row>
    <x:row r="239">
      <x:c r="A239" s="78" t="inlineStr">
        <x:is>
          <x:t xml:space="preserve">B031</x:t>
        </x:is>
      </x:c>
      <x:c r="B239" s="76" t="n"/>
      <x:c r="C239" s="76" t="n"/>
      <x:c r="D239" s="76" t="n"/>
      <x:c r="E239" s="76" t="n"/>
      <x:c r="F239" s="76" t="n"/>
      <x:c r="G239" s="76" t="n"/>
      <x:c r="H239" s="76" t="n"/>
      <x:c r="I239" s="76" t="n"/>
      <x:c r="J239" s="76" t="n"/>
      <x:c r="K239" s="76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</x:row>
    <x:row r="240">
      <x:c r="A240" s="78" t="inlineStr">
        <x:is>
          <x:t xml:space="preserve">B032</x:t>
        </x:is>
      </x:c>
      <x:c r="B240" s="76" t="n"/>
      <x:c r="C240" s="76" t="n"/>
      <x:c r="D240" s="76" t="n"/>
      <x:c r="E240" s="76" t="n"/>
      <x:c r="F240" s="76" t="n"/>
      <x:c r="G240" s="76" t="n"/>
      <x:c r="H240" s="76" t="n"/>
      <x:c r="I240" s="76" t="n"/>
      <x:c r="J240" s="76" t="n"/>
      <x:c r="K240" s="76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</x:row>
    <x:row r="241">
      <x:c r="A241" s="78" t="inlineStr">
        <x:is>
          <x:t xml:space="preserve">B033</x:t>
        </x:is>
      </x:c>
      <x:c r="B241" s="76" t="n"/>
      <x:c r="C241" s="76" t="n"/>
      <x:c r="D241" s="76" t="n"/>
      <x:c r="E241" s="76" t="n"/>
      <x:c r="F241" s="76" t="n"/>
      <x:c r="G241" s="76" t="n"/>
      <x:c r="H241" s="76" t="n"/>
      <x:c r="I241" s="76" t="n"/>
      <x:c r="J241" s="76" t="n"/>
      <x:c r="K241" s="76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</x:row>
    <x:row r="242">
      <x:c r="A242" s="78" t="inlineStr">
        <x:is>
          <x:t xml:space="preserve">B034</x:t>
        </x:is>
      </x:c>
      <x:c r="B242" s="76" t="n"/>
      <x:c r="C242" s="76" t="n"/>
      <x:c r="D242" s="76" t="n"/>
      <x:c r="E242" s="76" t="n"/>
      <x:c r="F242" s="76" t="n"/>
      <x:c r="G242" s="76" t="n"/>
      <x:c r="H242" s="76" t="n"/>
      <x:c r="I242" s="76" t="n"/>
      <x:c r="J242" s="76" t="n"/>
      <x:c r="K242" s="76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</x:row>
    <x:row r="243">
      <x:c r="A243" s="78" t="inlineStr">
        <x:is>
          <x:t xml:space="preserve">B035</x:t>
        </x:is>
      </x:c>
      <x:c r="B243" s="76" t="n"/>
      <x:c r="C243" s="76" t="n"/>
      <x:c r="D243" s="76" t="n"/>
      <x:c r="E243" s="76" t="n"/>
      <x:c r="F243" s="76" t="n"/>
      <x:c r="G243" s="76" t="n"/>
      <x:c r="H243" s="76" t="n"/>
      <x:c r="I243" s="76" t="n"/>
      <x:c r="J243" s="76" t="n"/>
      <x:c r="K243" s="76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</x:row>
    <x:row r="244">
      <x:c r="A244" s="78" t="inlineStr">
        <x:is>
          <x:t xml:space="preserve">B036</x:t>
        </x:is>
      </x:c>
      <x:c r="B244" s="76" t="n"/>
      <x:c r="C244" s="76" t="n"/>
      <x:c r="D244" s="76" t="n"/>
      <x:c r="E244" s="76" t="n"/>
      <x:c r="F244" s="76" t="n"/>
      <x:c r="G244" s="76" t="n"/>
      <x:c r="H244" s="76" t="n"/>
      <x:c r="I244" s="76" t="n"/>
      <x:c r="J244" s="76" t="n"/>
      <x:c r="K244" s="76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</x:row>
    <x:row r="245">
      <x:c r="A245" s="78" t="inlineStr">
        <x:is>
          <x:t xml:space="preserve">B037</x:t>
        </x:is>
      </x:c>
      <x:c r="B245" s="76" t="n"/>
      <x:c r="C245" s="76" t="n"/>
      <x:c r="D245" s="76" t="n"/>
      <x:c r="E245" s="76" t="n"/>
      <x:c r="F245" s="76" t="n"/>
      <x:c r="G245" s="76" t="n"/>
      <x:c r="H245" s="76" t="n"/>
      <x:c r="I245" s="76" t="n"/>
      <x:c r="J245" s="76" t="n"/>
      <x:c r="K245" s="76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</x:row>
    <x:row r="246">
      <x:c r="A246" s="78" t="inlineStr">
        <x:is>
          <x:t xml:space="preserve">B038</x:t>
        </x:is>
      </x:c>
      <x:c r="B246" s="76" t="n"/>
      <x:c r="C246" s="76" t="n"/>
      <x:c r="D246" s="76" t="n"/>
      <x:c r="E246" s="76" t="n"/>
      <x:c r="F246" s="76" t="n"/>
      <x:c r="G246" s="76" t="n"/>
      <x:c r="H246" s="76" t="n"/>
      <x:c r="I246" s="76" t="n"/>
      <x:c r="J246" s="76" t="n"/>
      <x:c r="K246" s="76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</x:row>
    <x:row r="247">
      <x:c r="A247" s="78" t="inlineStr">
        <x:is>
          <x:t xml:space="preserve">B039</x:t>
        </x:is>
      </x:c>
      <x:c r="B247" s="76" t="n"/>
      <x:c r="C247" s="76" t="n"/>
      <x:c r="D247" s="76" t="n"/>
      <x:c r="E247" s="76" t="n"/>
      <x:c r="F247" s="76" t="n"/>
      <x:c r="G247" s="76" t="n"/>
      <x:c r="H247" s="76" t="n"/>
      <x:c r="I247" s="76" t="n"/>
      <x:c r="J247" s="76" t="n"/>
      <x:c r="K247" s="76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</x:row>
    <x:row r="248">
      <x:c r="A248" s="78" t="inlineStr">
        <x:is>
          <x:t xml:space="preserve">B040</x:t>
        </x:is>
      </x:c>
      <x:c r="B248" s="76" t="n"/>
      <x:c r="C248" s="76" t="n"/>
      <x:c r="D248" s="76" t="n"/>
      <x:c r="E248" s="76" t="n"/>
      <x:c r="F248" s="76" t="n"/>
      <x:c r="G248" s="76" t="n"/>
      <x:c r="H248" s="76" t="n"/>
      <x:c r="I248" s="76" t="n"/>
      <x:c r="J248" s="76" t="n"/>
      <x:c r="K248" s="76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</x:row>
    <x:row r="249">
      <x:c r="A249" s="78" t="inlineStr">
        <x:is>
          <x:t xml:space="preserve">B041</x:t>
        </x:is>
      </x:c>
      <x:c r="B249" s="76" t="n"/>
      <x:c r="C249" s="76" t="n"/>
      <x:c r="D249" s="76" t="n"/>
      <x:c r="E249" s="76" t="n"/>
      <x:c r="F249" s="76" t="n"/>
      <x:c r="G249" s="76" t="n"/>
      <x:c r="H249" s="76" t="n"/>
      <x:c r="I249" s="76" t="n"/>
      <x:c r="J249" s="76" t="n"/>
      <x:c r="K249" s="76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</x:row>
    <x:row r="250">
      <x:c r="A250" s="78" t="inlineStr">
        <x:is>
          <x:t xml:space="preserve">B042</x:t>
        </x:is>
      </x:c>
      <x:c r="B250" s="76" t="n"/>
      <x:c r="C250" s="76" t="n"/>
      <x:c r="D250" s="76" t="n"/>
      <x:c r="E250" s="76" t="n"/>
      <x:c r="F250" s="76" t="n"/>
      <x:c r="G250" s="76" t="n"/>
      <x:c r="H250" s="76" t="n"/>
      <x:c r="I250" s="76" t="n"/>
      <x:c r="J250" s="76" t="n"/>
      <x:c r="K250" s="76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</x:row>
    <x:row r="251">
      <x:c r="A251" s="78" t="inlineStr">
        <x:is>
          <x:t xml:space="preserve">B043</x:t>
        </x:is>
      </x:c>
      <x:c r="B251" s="76" t="n"/>
      <x:c r="C251" s="76" t="n"/>
      <x:c r="D251" s="76" t="n"/>
      <x:c r="E251" s="76" t="n"/>
      <x:c r="F251" s="76" t="n"/>
      <x:c r="G251" s="76" t="n"/>
      <x:c r="H251" s="76" t="n"/>
      <x:c r="I251" s="76" t="n"/>
      <x:c r="J251" s="76" t="n"/>
      <x:c r="K251" s="76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</x:row>
    <x:row r="252">
      <x:c r="A252" s="78" t="inlineStr">
        <x:is>
          <x:t xml:space="preserve">B044</x:t>
        </x:is>
      </x:c>
      <x:c r="B252" s="76" t="n"/>
      <x:c r="C252" s="76" t="n"/>
      <x:c r="D252" s="76" t="n"/>
      <x:c r="E252" s="76" t="n"/>
      <x:c r="F252" s="76" t="n"/>
      <x:c r="G252" s="76" t="n"/>
      <x:c r="H252" s="76" t="n"/>
      <x:c r="I252" s="76" t="n"/>
      <x:c r="J252" s="76" t="n"/>
      <x:c r="K252" s="76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</x:row>
    <x:row r="253">
      <x:c r="A253" s="78" t="inlineStr">
        <x:is>
          <x:t xml:space="preserve">B045</x:t>
        </x:is>
      </x:c>
      <x:c r="B253" s="76" t="n"/>
      <x:c r="C253" s="76" t="n"/>
      <x:c r="D253" s="76" t="n"/>
      <x:c r="E253" s="76" t="n"/>
      <x:c r="F253" s="76" t="n"/>
      <x:c r="G253" s="76" t="n"/>
      <x:c r="H253" s="76" t="n"/>
      <x:c r="I253" s="76" t="n"/>
      <x:c r="J253" s="76" t="n"/>
      <x:c r="K253" s="76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</x:row>
    <x:row r="254">
      <x:c r="A254" s="78" t="inlineStr">
        <x:is>
          <x:t xml:space="preserve">B046</x:t>
        </x:is>
      </x:c>
      <x:c r="B254" s="76" t="n"/>
      <x:c r="C254" s="76" t="n"/>
      <x:c r="D254" s="76" t="n"/>
      <x:c r="E254" s="76" t="n"/>
      <x:c r="F254" s="76" t="n"/>
      <x:c r="G254" s="76" t="n"/>
      <x:c r="H254" s="76" t="n"/>
      <x:c r="I254" s="76" t="n"/>
      <x:c r="J254" s="76" t="n"/>
      <x:c r="K254" s="76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</x:row>
    <x:row r="255">
      <x:c r="A255" s="78" t="inlineStr">
        <x:is>
          <x:t xml:space="preserve">B047</x:t>
        </x:is>
      </x:c>
      <x:c r="B255" s="76" t="n"/>
      <x:c r="C255" s="76" t="n"/>
      <x:c r="D255" s="76" t="n"/>
      <x:c r="E255" s="76" t="n"/>
      <x:c r="F255" s="76" t="n"/>
      <x:c r="G255" s="76" t="n"/>
      <x:c r="H255" s="76" t="n"/>
      <x:c r="I255" s="76" t="n"/>
      <x:c r="J255" s="76" t="n"/>
      <x:c r="K255" s="76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</x:row>
    <x:row r="256">
      <x:c r="A256" s="78" t="inlineStr">
        <x:is>
          <x:t xml:space="preserve">B048</x:t>
        </x:is>
      </x:c>
      <x:c r="B256" s="76" t="n"/>
      <x:c r="C256" s="76" t="n"/>
      <x:c r="D256" s="76" t="n"/>
      <x:c r="E256" s="76" t="n"/>
      <x:c r="F256" s="76" t="n"/>
      <x:c r="G256" s="76" t="n"/>
      <x:c r="H256" s="76" t="n"/>
      <x:c r="I256" s="76" t="n"/>
      <x:c r="J256" s="76" t="n"/>
      <x:c r="K256" s="76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</x:row>
    <x:row r="257">
      <x:c r="A257" s="78" t="inlineStr">
        <x:is>
          <x:t xml:space="preserve">B049</x:t>
        </x:is>
      </x:c>
      <x:c r="B257" s="76" t="n"/>
      <x:c r="C257" s="76" t="n"/>
      <x:c r="D257" s="76" t="n"/>
      <x:c r="E257" s="76" t="n"/>
      <x:c r="F257" s="76" t="n"/>
      <x:c r="G257" s="76" t="n"/>
      <x:c r="H257" s="76" t="n"/>
      <x:c r="I257" s="76" t="n"/>
      <x:c r="J257" s="76" t="n"/>
      <x:c r="K257" s="76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</x:row>
    <x:row r="258">
      <x:c r="A258" s="78" t="inlineStr">
        <x:is>
          <x:t xml:space="preserve">B050</x:t>
        </x:is>
      </x:c>
      <x:c r="B258" s="76" t="n"/>
      <x:c r="C258" s="76" t="n"/>
      <x:c r="D258" s="76" t="n"/>
      <x:c r="E258" s="76" t="n"/>
      <x:c r="F258" s="76" t="n"/>
      <x:c r="G258" s="76" t="n"/>
      <x:c r="H258" s="76" t="n"/>
      <x:c r="I258" s="76" t="n"/>
      <x:c r="J258" s="76" t="n"/>
      <x:c r="K258" s="76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</x:row>
    <x:row r="259">
      <x:c r="A259" s="78" t="inlineStr">
        <x:is>
          <x:t xml:space="preserve">B051</x:t>
        </x:is>
      </x:c>
      <x:c r="B259" s="76" t="n"/>
      <x:c r="C259" s="76" t="n"/>
      <x:c r="D259" s="76" t="n"/>
      <x:c r="E259" s="76" t="n"/>
      <x:c r="F259" s="76" t="n"/>
      <x:c r="G259" s="76" t="n"/>
      <x:c r="H259" s="76" t="n"/>
      <x:c r="I259" s="76" t="n"/>
      <x:c r="J259" s="76" t="n"/>
      <x:c r="K259" s="76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</x:row>
    <x:row r="260">
      <x:c r="A260" s="78" t="inlineStr">
        <x:is>
          <x:t xml:space="preserve">B052</x:t>
        </x:is>
      </x:c>
      <x:c r="B260" s="76" t="n"/>
      <x:c r="C260" s="76" t="n"/>
      <x:c r="D260" s="76" t="n"/>
      <x:c r="E260" s="76" t="n"/>
      <x:c r="F260" s="76" t="n"/>
      <x:c r="G260" s="76" t="n"/>
      <x:c r="H260" s="76" t="n"/>
      <x:c r="I260" s="76" t="n"/>
      <x:c r="J260" s="76" t="n"/>
      <x:c r="K260" s="76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</x:row>
    <x:row r="261">
      <x:c r="A261" s="78" t="inlineStr">
        <x:is>
          <x:t xml:space="preserve">B053</x:t>
        </x:is>
      </x:c>
      <x:c r="B261" s="76" t="n"/>
      <x:c r="C261" s="76" t="n"/>
      <x:c r="D261" s="76" t="n"/>
      <x:c r="E261" s="76" t="n"/>
      <x:c r="F261" s="76" t="n"/>
      <x:c r="G261" s="76" t="n"/>
      <x:c r="H261" s="76" t="n"/>
      <x:c r="I261" s="76" t="n"/>
      <x:c r="J261" s="76" t="n"/>
      <x:c r="K261" s="76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</x:row>
    <x:row r="262">
      <x:c r="A262" s="78" t="inlineStr">
        <x:is>
          <x:t xml:space="preserve">B054</x:t>
        </x:is>
      </x:c>
      <x:c r="B262" s="76" t="n"/>
      <x:c r="C262" s="76" t="n"/>
      <x:c r="D262" s="76" t="n"/>
      <x:c r="E262" s="76" t="n"/>
      <x:c r="F262" s="76" t="n"/>
      <x:c r="G262" s="76" t="n"/>
      <x:c r="H262" s="76" t="n"/>
      <x:c r="I262" s="76" t="n"/>
      <x:c r="J262" s="76" t="n"/>
      <x:c r="K262" s="76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</x:row>
    <x:row r="263">
      <x:c r="A263" s="78" t="inlineStr">
        <x:is>
          <x:t xml:space="preserve">B055</x:t>
        </x:is>
      </x:c>
      <x:c r="B263" s="76" t="n"/>
      <x:c r="C263" s="76" t="n"/>
      <x:c r="D263" s="76" t="n"/>
      <x:c r="E263" s="76" t="n"/>
      <x:c r="F263" s="76" t="n"/>
      <x:c r="G263" s="76" t="n"/>
      <x:c r="H263" s="76" t="n"/>
      <x:c r="I263" s="76" t="n"/>
      <x:c r="J263" s="76" t="n"/>
      <x:c r="K263" s="76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</x:row>
    <x:row r="264">
      <x:c r="A264" s="78" t="inlineStr">
        <x:is>
          <x:t xml:space="preserve">B056</x:t>
        </x:is>
      </x:c>
      <x:c r="B264" s="76" t="n"/>
      <x:c r="C264" s="76" t="n"/>
      <x:c r="D264" s="76" t="n"/>
      <x:c r="E264" s="76" t="n"/>
      <x:c r="F264" s="76" t="n"/>
      <x:c r="G264" s="76" t="n"/>
      <x:c r="H264" s="76" t="n"/>
      <x:c r="I264" s="76" t="n"/>
      <x:c r="J264" s="76" t="n"/>
      <x:c r="K264" s="76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</x:row>
    <x:row r="265">
      <x:c r="A265" s="78" t="inlineStr">
        <x:is>
          <x:t xml:space="preserve">B057</x:t>
        </x:is>
      </x:c>
      <x:c r="B265" s="76" t="n"/>
      <x:c r="C265" s="76" t="n"/>
      <x:c r="D265" s="76" t="n"/>
      <x:c r="E265" s="76" t="n"/>
      <x:c r="F265" s="76" t="n"/>
      <x:c r="G265" s="76" t="n"/>
      <x:c r="H265" s="76" t="n"/>
      <x:c r="I265" s="76" t="n"/>
      <x:c r="J265" s="76" t="n"/>
      <x:c r="K265" s="76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</x:row>
    <x:row r="266">
      <x:c r="A266" s="78" t="inlineStr">
        <x:is>
          <x:t xml:space="preserve">B058</x:t>
        </x:is>
      </x:c>
      <x:c r="B266" s="76" t="n"/>
      <x:c r="C266" s="76" t="n"/>
      <x:c r="D266" s="76" t="n"/>
      <x:c r="E266" s="76" t="n"/>
      <x:c r="F266" s="76" t="n"/>
      <x:c r="G266" s="76" t="n"/>
      <x:c r="H266" s="76" t="n"/>
      <x:c r="I266" s="76" t="n"/>
      <x:c r="J266" s="76" t="n"/>
      <x:c r="K266" s="76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</x:row>
    <x:row r="267">
      <x:c r="A267" s="78" t="inlineStr">
        <x:is>
          <x:t xml:space="preserve">B059</x:t>
        </x:is>
      </x:c>
      <x:c r="B267" s="76" t="n"/>
      <x:c r="C267" s="76" t="n"/>
      <x:c r="D267" s="76" t="n"/>
      <x:c r="E267" s="76" t="n"/>
      <x:c r="F267" s="76" t="n"/>
      <x:c r="G267" s="76" t="n"/>
      <x:c r="H267" s="76" t="n"/>
      <x:c r="I267" s="76" t="n"/>
      <x:c r="J267" s="76" t="n"/>
      <x:c r="K267" s="76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</x:row>
    <x:row r="268">
      <x:c r="A268" s="78" t="inlineStr">
        <x:is>
          <x:t xml:space="preserve">B060</x:t>
        </x:is>
      </x:c>
      <x:c r="B268" s="76" t="n"/>
      <x:c r="C268" s="76" t="n"/>
      <x:c r="D268" s="76" t="n"/>
      <x:c r="E268" s="76" t="n"/>
      <x:c r="F268" s="76" t="n"/>
      <x:c r="G268" s="76" t="n"/>
      <x:c r="H268" s="76" t="n"/>
      <x:c r="I268" s="76" t="n"/>
      <x:c r="J268" s="76" t="n"/>
      <x:c r="K268" s="76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</x:row>
    <x:row r="269">
      <x:c r="A269" s="78" t="inlineStr">
        <x:is>
          <x:t xml:space="preserve">B061</x:t>
        </x:is>
      </x:c>
      <x:c r="B269" s="76" t="n"/>
      <x:c r="C269" s="76" t="n"/>
      <x:c r="D269" s="76" t="n"/>
      <x:c r="E269" s="76" t="n"/>
      <x:c r="F269" s="76" t="n"/>
      <x:c r="G269" s="76" t="n"/>
      <x:c r="H269" s="76" t="n"/>
      <x:c r="I269" s="76" t="n"/>
      <x:c r="J269" s="76" t="n"/>
      <x:c r="K269" s="76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</x:row>
    <x:row r="270">
      <x:c r="A270" s="78" t="inlineStr">
        <x:is>
          <x:t xml:space="preserve">B062</x:t>
        </x:is>
      </x:c>
      <x:c r="B270" s="76" t="n"/>
      <x:c r="C270" s="76" t="n"/>
      <x:c r="D270" s="76" t="n"/>
      <x:c r="E270" s="76" t="n"/>
      <x:c r="F270" s="76" t="n"/>
      <x:c r="G270" s="76" t="n"/>
      <x:c r="H270" s="76" t="n"/>
      <x:c r="I270" s="76" t="n"/>
      <x:c r="J270" s="76" t="n"/>
      <x:c r="K270" s="76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</x:row>
    <x:row r="271">
      <x:c r="A271" s="78" t="inlineStr">
        <x:is>
          <x:t xml:space="preserve">B063</x:t>
        </x:is>
      </x:c>
      <x:c r="B271" s="76" t="n"/>
      <x:c r="C271" s="76" t="n"/>
      <x:c r="D271" s="76" t="n"/>
      <x:c r="E271" s="76" t="n"/>
      <x:c r="F271" s="76" t="n"/>
      <x:c r="G271" s="76" t="n"/>
      <x:c r="H271" s="76" t="n"/>
      <x:c r="I271" s="76" t="n"/>
      <x:c r="J271" s="76" t="n"/>
      <x:c r="K271" s="76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</x:row>
    <x:row r="272">
      <x:c r="A272" s="78" t="inlineStr">
        <x:is>
          <x:t xml:space="preserve">B064</x:t>
        </x:is>
      </x:c>
      <x:c r="B272" s="76" t="n"/>
      <x:c r="C272" s="76" t="n"/>
      <x:c r="D272" s="76" t="n"/>
      <x:c r="E272" s="76" t="n"/>
      <x:c r="F272" s="76" t="n"/>
      <x:c r="G272" s="76" t="n"/>
      <x:c r="H272" s="76" t="n"/>
      <x:c r="I272" s="76" t="n"/>
      <x:c r="J272" s="76" t="n"/>
      <x:c r="K272" s="76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</x:row>
    <x:row r="273">
      <x:c r="A273" s="78" t="inlineStr">
        <x:is>
          <x:t xml:space="preserve">B065</x:t>
        </x:is>
      </x:c>
      <x:c r="B273" s="76" t="n"/>
      <x:c r="C273" s="76" t="n"/>
      <x:c r="D273" s="76" t="n"/>
      <x:c r="E273" s="76" t="n"/>
      <x:c r="F273" s="76" t="n"/>
      <x:c r="G273" s="76" t="n"/>
      <x:c r="H273" s="76" t="n"/>
      <x:c r="I273" s="76" t="n"/>
      <x:c r="J273" s="76" t="n"/>
      <x:c r="K273" s="76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</x:row>
    <x:row r="274">
      <x:c r="A274" s="78" t="inlineStr">
        <x:is>
          <x:t xml:space="preserve">B066</x:t>
        </x:is>
      </x:c>
      <x:c r="B274" s="76" t="n"/>
      <x:c r="C274" s="76" t="n"/>
      <x:c r="D274" s="76" t="n"/>
      <x:c r="E274" s="76" t="n"/>
      <x:c r="F274" s="76" t="n"/>
      <x:c r="G274" s="76" t="n"/>
      <x:c r="H274" s="76" t="n"/>
      <x:c r="I274" s="76" t="n"/>
      <x:c r="J274" s="76" t="n"/>
      <x:c r="K274" s="76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</x:row>
    <x:row r="275">
      <x:c r="A275" s="78" t="inlineStr">
        <x:is>
          <x:t xml:space="preserve">B067</x:t>
        </x:is>
      </x:c>
      <x:c r="B275" s="76" t="n"/>
      <x:c r="C275" s="76" t="n"/>
      <x:c r="D275" s="76" t="n"/>
      <x:c r="E275" s="76" t="n"/>
      <x:c r="F275" s="76" t="n"/>
      <x:c r="G275" s="76" t="n"/>
      <x:c r="H275" s="76" t="n"/>
      <x:c r="I275" s="76" t="n"/>
      <x:c r="J275" s="76" t="n"/>
      <x:c r="K275" s="76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</x:row>
    <x:row r="276">
      <x:c r="A276" s="78" t="inlineStr">
        <x:is>
          <x:t xml:space="preserve">B068</x:t>
        </x:is>
      </x:c>
      <x:c r="B276" s="76" t="n"/>
      <x:c r="C276" s="76" t="n"/>
      <x:c r="D276" s="76" t="n"/>
      <x:c r="E276" s="76" t="n"/>
      <x:c r="F276" s="76" t="n"/>
      <x:c r="G276" s="76" t="n"/>
      <x:c r="H276" s="76" t="n"/>
      <x:c r="I276" s="76" t="n"/>
      <x:c r="J276" s="76" t="n"/>
      <x:c r="K276" s="76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</x:row>
    <x:row r="277">
      <x:c r="A277" s="78" t="inlineStr">
        <x:is>
          <x:t xml:space="preserve">B069</x:t>
        </x:is>
      </x:c>
      <x:c r="B277" s="76" t="n"/>
      <x:c r="C277" s="76" t="n"/>
      <x:c r="D277" s="76" t="n"/>
      <x:c r="E277" s="76" t="n"/>
      <x:c r="F277" s="76" t="n"/>
      <x:c r="G277" s="76" t="n"/>
      <x:c r="H277" s="76" t="n"/>
      <x:c r="I277" s="76" t="n"/>
      <x:c r="J277" s="76" t="n"/>
      <x:c r="K277" s="76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</x:row>
    <x:row r="278">
      <x:c r="A278" s="78" t="inlineStr">
        <x:is>
          <x:t xml:space="preserve">B070</x:t>
        </x:is>
      </x:c>
      <x:c r="B278" s="76" t="n"/>
      <x:c r="C278" s="76" t="n"/>
      <x:c r="D278" s="76" t="n"/>
      <x:c r="E278" s="76" t="n"/>
      <x:c r="F278" s="76" t="n"/>
      <x:c r="G278" s="76" t="n"/>
      <x:c r="H278" s="76" t="n"/>
      <x:c r="I278" s="76" t="n"/>
      <x:c r="J278" s="76" t="n"/>
      <x:c r="K278" s="76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</x:row>
    <x:row r="279">
      <x:c r="A279" s="78" t="inlineStr">
        <x:is>
          <x:t xml:space="preserve">B071</x:t>
        </x:is>
      </x:c>
      <x:c r="B279" s="76" t="n"/>
      <x:c r="C279" s="76" t="n"/>
      <x:c r="D279" s="76" t="n"/>
      <x:c r="E279" s="76" t="n"/>
      <x:c r="F279" s="76" t="n"/>
      <x:c r="G279" s="76" t="n"/>
      <x:c r="H279" s="76" t="n"/>
      <x:c r="I279" s="76" t="n"/>
      <x:c r="J279" s="76" t="n"/>
      <x:c r="K279" s="76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</x:row>
    <x:row r="280">
      <x:c r="A280" s="78" t="inlineStr">
        <x:is>
          <x:t xml:space="preserve">B072</x:t>
        </x:is>
      </x:c>
      <x:c r="B280" s="76" t="n"/>
      <x:c r="C280" s="76" t="n"/>
      <x:c r="D280" s="76" t="n"/>
      <x:c r="E280" s="76" t="n"/>
      <x:c r="F280" s="76" t="n"/>
      <x:c r="G280" s="76" t="n"/>
      <x:c r="H280" s="76" t="n"/>
      <x:c r="I280" s="76" t="n"/>
      <x:c r="J280" s="76" t="n"/>
      <x:c r="K280" s="76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</x:row>
    <x:row r="281">
      <x:c r="A281" s="78" t="inlineStr">
        <x:is>
          <x:t xml:space="preserve">B073</x:t>
        </x:is>
      </x:c>
      <x:c r="B281" s="76" t="n"/>
      <x:c r="C281" s="76" t="n"/>
      <x:c r="D281" s="76" t="n"/>
      <x:c r="E281" s="76" t="n"/>
      <x:c r="F281" s="76" t="n"/>
      <x:c r="G281" s="76" t="n"/>
      <x:c r="H281" s="76" t="n"/>
      <x:c r="I281" s="76" t="n"/>
      <x:c r="J281" s="76" t="n"/>
      <x:c r="K281" s="76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</x:row>
    <x:row r="282">
      <x:c r="A282" s="78" t="inlineStr">
        <x:is>
          <x:t xml:space="preserve">B074</x:t>
        </x:is>
      </x:c>
      <x:c r="B282" s="76" t="n"/>
      <x:c r="C282" s="76" t="n"/>
      <x:c r="D282" s="76" t="n"/>
      <x:c r="E282" s="76" t="n"/>
      <x:c r="F282" s="76" t="n"/>
      <x:c r="G282" s="76" t="n"/>
      <x:c r="H282" s="76" t="n"/>
      <x:c r="I282" s="76" t="n"/>
      <x:c r="J282" s="76" t="n"/>
      <x:c r="K282" s="76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</x:row>
    <x:row r="283">
      <x:c r="A283" s="78" t="inlineStr">
        <x:is>
          <x:t xml:space="preserve">B075</x:t>
        </x:is>
      </x:c>
      <x:c r="B283" s="76" t="n"/>
      <x:c r="C283" s="76" t="n"/>
      <x:c r="D283" s="76" t="n"/>
      <x:c r="E283" s="76" t="n"/>
      <x:c r="F283" s="76" t="n"/>
      <x:c r="G283" s="76" t="n"/>
      <x:c r="H283" s="76" t="n"/>
      <x:c r="I283" s="76" t="n"/>
      <x:c r="J283" s="76" t="n"/>
      <x:c r="K283" s="76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</x:row>
    <x:row r="284">
      <x:c r="A284" s="78" t="inlineStr">
        <x:is>
          <x:t xml:space="preserve">B076</x:t>
        </x:is>
      </x:c>
      <x:c r="B284" s="76" t="n"/>
      <x:c r="C284" s="76" t="n"/>
      <x:c r="D284" s="76" t="n"/>
      <x:c r="E284" s="76" t="n"/>
      <x:c r="F284" s="76" t="n"/>
      <x:c r="G284" s="76" t="n"/>
      <x:c r="H284" s="76" t="n"/>
      <x:c r="I284" s="76" t="n"/>
      <x:c r="J284" s="76" t="n"/>
      <x:c r="K284" s="76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</x:row>
    <x:row r="285">
      <x:c r="A285" s="78" t="inlineStr">
        <x:is>
          <x:t xml:space="preserve">B077</x:t>
        </x:is>
      </x:c>
      <x:c r="B285" s="76" t="n"/>
      <x:c r="C285" s="76" t="n"/>
      <x:c r="D285" s="76" t="n"/>
      <x:c r="E285" s="76" t="n"/>
      <x:c r="F285" s="76" t="n"/>
      <x:c r="G285" s="76" t="n"/>
      <x:c r="H285" s="76" t="n"/>
      <x:c r="I285" s="76" t="n"/>
      <x:c r="J285" s="76" t="n"/>
      <x:c r="K285" s="76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</x:row>
    <x:row r="286">
      <x:c r="A286" s="78" t="inlineStr">
        <x:is>
          <x:t xml:space="preserve">B078</x:t>
        </x:is>
      </x:c>
      <x:c r="B286" s="76" t="n"/>
      <x:c r="C286" s="76" t="n"/>
      <x:c r="D286" s="76" t="n"/>
      <x:c r="E286" s="76" t="n"/>
      <x:c r="F286" s="76" t="n"/>
      <x:c r="G286" s="76" t="n"/>
      <x:c r="H286" s="76" t="n"/>
      <x:c r="I286" s="76" t="n"/>
      <x:c r="J286" s="76" t="n"/>
      <x:c r="K286" s="76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</x:row>
    <x:row r="287">
      <x:c r="A287" s="78" t="inlineStr">
        <x:is>
          <x:t xml:space="preserve">B079</x:t>
        </x:is>
      </x:c>
      <x:c r="B287" s="76" t="n"/>
      <x:c r="C287" s="76" t="n"/>
      <x:c r="D287" s="76" t="n"/>
      <x:c r="E287" s="76" t="n"/>
      <x:c r="F287" s="76" t="n"/>
      <x:c r="G287" s="76" t="n"/>
      <x:c r="H287" s="76" t="n"/>
      <x:c r="I287" s="76" t="n"/>
      <x:c r="J287" s="76" t="n"/>
      <x:c r="K287" s="76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</x:row>
    <x:row r="288">
      <x:c r="A288" s="78" t="inlineStr">
        <x:is>
          <x:t xml:space="preserve">B080</x:t>
        </x:is>
      </x:c>
      <x:c r="B288" s="76" t="n"/>
      <x:c r="C288" s="76" t="n"/>
      <x:c r="D288" s="76" t="n"/>
      <x:c r="E288" s="76" t="n"/>
      <x:c r="F288" s="76" t="n"/>
      <x:c r="G288" s="76" t="n"/>
      <x:c r="H288" s="76" t="n"/>
      <x:c r="I288" s="76" t="n"/>
      <x:c r="J288" s="76" t="n"/>
      <x:c r="K288" s="76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</x:row>
    <x:row r="289">
      <x:c r="A289" s="78" t="inlineStr">
        <x:is>
          <x:t xml:space="preserve">B081</x:t>
        </x:is>
      </x:c>
      <x:c r="B289" s="76" t="n"/>
      <x:c r="C289" s="76" t="n"/>
      <x:c r="D289" s="76" t="n"/>
      <x:c r="E289" s="76" t="n"/>
      <x:c r="F289" s="76" t="n"/>
      <x:c r="G289" s="76" t="n"/>
      <x:c r="H289" s="76" t="n"/>
      <x:c r="I289" s="76" t="n"/>
      <x:c r="J289" s="76" t="n"/>
      <x:c r="K289" s="76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</x:row>
    <x:row r="290">
      <x:c r="A290" s="78" t="inlineStr">
        <x:is>
          <x:t xml:space="preserve">B082</x:t>
        </x:is>
      </x:c>
      <x:c r="B290" s="76" t="n"/>
      <x:c r="C290" s="76" t="n"/>
      <x:c r="D290" s="76" t="n"/>
      <x:c r="E290" s="76" t="n"/>
      <x:c r="F290" s="76" t="n"/>
      <x:c r="G290" s="76" t="n"/>
      <x:c r="H290" s="76" t="n"/>
      <x:c r="I290" s="76" t="n"/>
      <x:c r="J290" s="76" t="n"/>
      <x:c r="K290" s="76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</x:row>
    <x:row r="291">
      <x:c r="A291" s="78" t="inlineStr">
        <x:is>
          <x:t xml:space="preserve">B083</x:t>
        </x:is>
      </x:c>
      <x:c r="B291" s="76" t="n"/>
      <x:c r="C291" s="76" t="n"/>
      <x:c r="D291" s="76" t="n"/>
      <x:c r="E291" s="76" t="n"/>
      <x:c r="F291" s="76" t="n"/>
      <x:c r="G291" s="76" t="n"/>
      <x:c r="H291" s="76" t="n"/>
      <x:c r="I291" s="76" t="n"/>
      <x:c r="J291" s="76" t="n"/>
      <x:c r="K291" s="76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</x:row>
    <x:row r="292">
      <x:c r="A292" s="78" t="inlineStr">
        <x:is>
          <x:t xml:space="preserve">B084</x:t>
        </x:is>
      </x:c>
      <x:c r="B292" s="76" t="n"/>
      <x:c r="C292" s="76" t="n"/>
      <x:c r="D292" s="76" t="n"/>
      <x:c r="E292" s="76" t="n"/>
      <x:c r="F292" s="76" t="n"/>
      <x:c r="G292" s="76" t="n"/>
      <x:c r="H292" s="76" t="n"/>
      <x:c r="I292" s="76" t="n"/>
      <x:c r="J292" s="76" t="n"/>
      <x:c r="K292" s="76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</x:row>
    <x:row r="293">
      <x:c r="A293" s="78" t="inlineStr">
        <x:is>
          <x:t xml:space="preserve">B085</x:t>
        </x:is>
      </x:c>
      <x:c r="B293" s="76" t="n"/>
      <x:c r="C293" s="76" t="n"/>
      <x:c r="D293" s="76" t="n"/>
      <x:c r="E293" s="76" t="n"/>
      <x:c r="F293" s="76" t="n"/>
      <x:c r="G293" s="76" t="n"/>
      <x:c r="H293" s="76" t="n"/>
      <x:c r="I293" s="76" t="n"/>
      <x:c r="J293" s="76" t="n"/>
      <x:c r="K293" s="76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</x:row>
    <x:row r="294">
      <x:c r="A294" s="78" t="inlineStr">
        <x:is>
          <x:t xml:space="preserve">B086</x:t>
        </x:is>
      </x:c>
      <x:c r="B294" s="76" t="n"/>
      <x:c r="C294" s="76" t="n"/>
      <x:c r="D294" s="76" t="n"/>
      <x:c r="E294" s="76" t="n"/>
      <x:c r="F294" s="76" t="n"/>
      <x:c r="G294" s="76" t="n"/>
      <x:c r="H294" s="76" t="n"/>
      <x:c r="I294" s="76" t="n"/>
      <x:c r="J294" s="76" t="n"/>
      <x:c r="K294" s="76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</x:row>
    <x:row r="295">
      <x:c r="A295" s="78" t="inlineStr">
        <x:is>
          <x:t xml:space="preserve">B087</x:t>
        </x:is>
      </x:c>
      <x:c r="B295" s="76" t="n"/>
      <x:c r="C295" s="76" t="n"/>
      <x:c r="D295" s="76" t="n"/>
      <x:c r="E295" s="76" t="n"/>
      <x:c r="F295" s="76" t="n"/>
      <x:c r="G295" s="76" t="n"/>
      <x:c r="H295" s="76" t="n"/>
      <x:c r="I295" s="76" t="n"/>
      <x:c r="J295" s="76" t="n"/>
      <x:c r="K295" s="76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</x:row>
    <x:row r="296">
      <x:c r="A296" s="78" t="inlineStr">
        <x:is>
          <x:t xml:space="preserve">B088</x:t>
        </x:is>
      </x:c>
      <x:c r="B296" s="76" t="n"/>
      <x:c r="C296" s="76" t="n"/>
      <x:c r="D296" s="76" t="n"/>
      <x:c r="E296" s="76" t="n"/>
      <x:c r="F296" s="76" t="n"/>
      <x:c r="G296" s="76" t="n"/>
      <x:c r="H296" s="76" t="n"/>
      <x:c r="I296" s="76" t="n"/>
      <x:c r="J296" s="76" t="n"/>
      <x:c r="K296" s="76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</x:row>
    <x:row r="297">
      <x:c r="A297" s="78" t="inlineStr">
        <x:is>
          <x:t xml:space="preserve">B089</x:t>
        </x:is>
      </x:c>
      <x:c r="B297" s="76" t="n"/>
      <x:c r="C297" s="76" t="n"/>
      <x:c r="D297" s="76" t="n"/>
      <x:c r="E297" s="76" t="n"/>
      <x:c r="F297" s="76" t="n"/>
      <x:c r="G297" s="76" t="n"/>
      <x:c r="H297" s="76" t="n"/>
      <x:c r="I297" s="76" t="n"/>
      <x:c r="J297" s="76" t="n"/>
      <x:c r="K297" s="76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</x:row>
    <x:row r="298">
      <x:c r="A298" s="78" t="inlineStr">
        <x:is>
          <x:t xml:space="preserve">B090</x:t>
        </x:is>
      </x:c>
      <x:c r="B298" s="76" t="n"/>
      <x:c r="C298" s="76" t="n"/>
      <x:c r="D298" s="76" t="n"/>
      <x:c r="E298" s="76" t="n"/>
      <x:c r="F298" s="76" t="n"/>
      <x:c r="G298" s="76" t="n"/>
      <x:c r="H298" s="76" t="n"/>
      <x:c r="I298" s="76" t="n"/>
      <x:c r="J298" s="76" t="n"/>
      <x:c r="K298" s="76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</x:row>
    <x:row r="299">
      <x:c r="A299" s="78" t="inlineStr">
        <x:is>
          <x:t xml:space="preserve">B091</x:t>
        </x:is>
      </x:c>
      <x:c r="B299" s="76" t="n"/>
      <x:c r="C299" s="76" t="n"/>
      <x:c r="D299" s="76" t="n"/>
      <x:c r="E299" s="76" t="n"/>
      <x:c r="F299" s="76" t="n"/>
      <x:c r="G299" s="76" t="n"/>
      <x:c r="H299" s="76" t="n"/>
      <x:c r="I299" s="76" t="n"/>
      <x:c r="J299" s="76" t="n"/>
      <x:c r="K299" s="76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</x:row>
    <x:row r="300">
      <x:c r="A300" s="78" t="inlineStr">
        <x:is>
          <x:t xml:space="preserve">B092</x:t>
        </x:is>
      </x:c>
      <x:c r="B300" s="76" t="n"/>
      <x:c r="C300" s="76" t="n"/>
      <x:c r="D300" s="76" t="n"/>
      <x:c r="E300" s="76" t="n"/>
      <x:c r="F300" s="76" t="n"/>
      <x:c r="G300" s="76" t="n"/>
      <x:c r="H300" s="76" t="n"/>
      <x:c r="I300" s="76" t="n"/>
      <x:c r="J300" s="76" t="n"/>
      <x:c r="K300" s="76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</x:row>
    <x:row r="301">
      <x:c r="A301" s="78" t="inlineStr">
        <x:is>
          <x:t xml:space="preserve">B093</x:t>
        </x:is>
      </x:c>
      <x:c r="B301" s="76" t="n"/>
      <x:c r="C301" s="76" t="n"/>
      <x:c r="D301" s="76" t="n"/>
      <x:c r="E301" s="76" t="n"/>
      <x:c r="F301" s="76" t="n"/>
      <x:c r="G301" s="76" t="n"/>
      <x:c r="H301" s="76" t="n"/>
      <x:c r="I301" s="76" t="n"/>
      <x:c r="J301" s="76" t="n"/>
      <x:c r="K301" s="76" t="n"/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</x:row>
    <x:row r="302">
      <x:c r="A302" s="78" t="inlineStr">
        <x:is>
          <x:t xml:space="preserve">B094</x:t>
        </x:is>
      </x:c>
      <x:c r="B302" s="76" t="n"/>
      <x:c r="C302" s="76" t="n"/>
      <x:c r="D302" s="76" t="n"/>
      <x:c r="E302" s="76" t="n"/>
      <x:c r="F302" s="76" t="n"/>
      <x:c r="G302" s="76" t="n"/>
      <x:c r="H302" s="76" t="n"/>
      <x:c r="I302" s="76" t="n"/>
      <x:c r="J302" s="76" t="n"/>
      <x:c r="K302" s="76" t="n"/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</x:row>
    <x:row r="303">
      <x:c r="A303" s="78" t="inlineStr">
        <x:is>
          <x:t xml:space="preserve">B095</x:t>
        </x:is>
      </x:c>
      <x:c r="B303" s="76" t="n"/>
      <x:c r="C303" s="76" t="n"/>
      <x:c r="D303" s="76" t="n"/>
      <x:c r="E303" s="76" t="n"/>
      <x:c r="F303" s="76" t="n"/>
      <x:c r="G303" s="76" t="n"/>
      <x:c r="H303" s="76" t="n"/>
      <x:c r="I303" s="76" t="n"/>
      <x:c r="J303" s="76" t="n"/>
      <x:c r="K303" s="76" t="n"/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</x:row>
    <x:row r="304">
      <x:c r="A304" s="78" t="inlineStr">
        <x:is>
          <x:t xml:space="preserve">B096</x:t>
        </x:is>
      </x:c>
      <x:c r="B304" s="76" t="n"/>
      <x:c r="C304" s="76" t="n"/>
      <x:c r="D304" s="76" t="n"/>
      <x:c r="E304" s="76" t="n"/>
      <x:c r="F304" s="76" t="n"/>
      <x:c r="G304" s="76" t="n"/>
      <x:c r="H304" s="76" t="n"/>
      <x:c r="I304" s="76" t="n"/>
      <x:c r="J304" s="76" t="n"/>
      <x:c r="K304" s="76" t="n"/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</x:row>
    <x:row r="305">
      <x:c r="A305" s="78" t="inlineStr">
        <x:is>
          <x:t xml:space="preserve">B097</x:t>
        </x:is>
      </x:c>
      <x:c r="B305" s="76" t="n"/>
      <x:c r="C305" s="76" t="n"/>
      <x:c r="D305" s="76" t="n"/>
      <x:c r="E305" s="76" t="n"/>
      <x:c r="F305" s="76" t="n"/>
      <x:c r="G305" s="76" t="n"/>
      <x:c r="H305" s="76" t="n"/>
      <x:c r="I305" s="76" t="n"/>
      <x:c r="J305" s="76" t="n"/>
      <x:c r="K305" s="76" t="n"/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</x:row>
    <x:row r="306">
      <x:c r="A306" s="78" t="inlineStr">
        <x:is>
          <x:t xml:space="preserve">B098</x:t>
        </x:is>
      </x:c>
      <x:c r="B306" s="76" t="n"/>
      <x:c r="C306" s="76" t="n"/>
      <x:c r="D306" s="76" t="n"/>
      <x:c r="E306" s="76" t="n"/>
      <x:c r="F306" s="76" t="n"/>
      <x:c r="G306" s="76" t="n"/>
      <x:c r="H306" s="76" t="n"/>
      <x:c r="I306" s="76" t="n"/>
      <x:c r="J306" s="76" t="n"/>
      <x:c r="K306" s="76" t="n"/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</x:row>
    <x:row r="307">
      <x:c r="A307" s="78" t="inlineStr">
        <x:is>
          <x:t xml:space="preserve">B099</x:t>
        </x:is>
      </x:c>
      <x:c r="B307" s="76" t="n"/>
      <x:c r="C307" s="76" t="n"/>
      <x:c r="D307" s="76" t="n"/>
      <x:c r="E307" s="76" t="n"/>
      <x:c r="F307" s="76" t="n"/>
      <x:c r="G307" s="76" t="n"/>
      <x:c r="H307" s="76" t="n"/>
      <x:c r="I307" s="76" t="n"/>
      <x:c r="J307" s="76" t="n"/>
      <x:c r="K307" s="76" t="n"/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</x:row>
    <x:row r="308">
      <x:c r="A308" s="78" t="inlineStr">
        <x:is>
          <x:t xml:space="preserve">B100</x:t>
        </x:is>
      </x:c>
      <x:c r="B308" s="76" t="n"/>
      <x:c r="C308" s="76" t="n"/>
      <x:c r="D308" s="76" t="n"/>
      <x:c r="E308" s="76" t="n"/>
      <x:c r="F308" s="76" t="n"/>
      <x:c r="G308" s="76" t="n"/>
      <x:c r="H308" s="76" t="n"/>
      <x:c r="I308" s="76" t="n"/>
      <x:c r="J308" s="76" t="n"/>
      <x:c r="K308" s="76" t="n"/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</x:row>
    <x:row r="309">
      <x:c r="A309" s="78" t="inlineStr">
        <x:is>
          <x:t xml:space="preserve">B101</x:t>
        </x:is>
      </x:c>
      <x:c r="B309" s="76" t="n"/>
      <x:c r="C309" s="76" t="n"/>
      <x:c r="D309" s="76" t="n"/>
      <x:c r="E309" s="76" t="n"/>
      <x:c r="F309" s="76" t="n"/>
      <x:c r="G309" s="76" t="n"/>
      <x:c r="H309" s="76" t="n"/>
      <x:c r="I309" s="76" t="n"/>
      <x:c r="J309" s="76" t="n"/>
      <x:c r="K309" s="76" t="n"/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</x:row>
    <x:row r="310">
      <x:c r="A310" s="78" t="inlineStr">
        <x:is>
          <x:t xml:space="preserve">B102</x:t>
        </x:is>
      </x:c>
      <x:c r="B310" s="76" t="n"/>
      <x:c r="C310" s="76" t="n"/>
      <x:c r="D310" s="76" t="n"/>
      <x:c r="E310" s="76" t="n"/>
      <x:c r="F310" s="76" t="n"/>
      <x:c r="G310" s="76" t="n"/>
      <x:c r="H310" s="76" t="n"/>
      <x:c r="I310" s="76" t="n"/>
      <x:c r="J310" s="76" t="n"/>
      <x:c r="K310" s="76" t="n"/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</x:row>
    <x:row r="311">
      <x:c r="A311" s="78" t="inlineStr">
        <x:is>
          <x:t xml:space="preserve">B103</x:t>
        </x:is>
      </x:c>
      <x:c r="B311" s="76" t="n"/>
      <x:c r="C311" s="76" t="n"/>
      <x:c r="D311" s="76" t="n"/>
      <x:c r="E311" s="76" t="n"/>
      <x:c r="F311" s="76" t="n"/>
      <x:c r="G311" s="76" t="n"/>
      <x:c r="H311" s="76" t="n"/>
      <x:c r="I311" s="76" t="n"/>
      <x:c r="J311" s="76" t="n"/>
      <x:c r="K311" s="76" t="n"/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</x:row>
    <x:row r="312">
      <x:c r="A312" s="78" t="inlineStr">
        <x:is>
          <x:t xml:space="preserve">B104</x:t>
        </x:is>
      </x:c>
      <x:c r="B312" s="76" t="n"/>
      <x:c r="C312" s="76" t="n"/>
      <x:c r="D312" s="76" t="n"/>
      <x:c r="E312" s="76" t="n"/>
      <x:c r="F312" s="76" t="n"/>
      <x:c r="G312" s="76" t="n"/>
      <x:c r="H312" s="76" t="n"/>
      <x:c r="I312" s="76" t="n"/>
      <x:c r="J312" s="76" t="n"/>
      <x:c r="K312" s="76" t="n"/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</x:row>
    <x:row r="313">
      <x:c r="A313" s="78" t="inlineStr">
        <x:is>
          <x:t xml:space="preserve">B105</x:t>
        </x:is>
      </x:c>
      <x:c r="B313" s="76" t="n"/>
      <x:c r="C313" s="76" t="n"/>
      <x:c r="D313" s="76" t="n"/>
      <x:c r="E313" s="76" t="n"/>
      <x:c r="F313" s="76" t="n"/>
      <x:c r="G313" s="76" t="n"/>
      <x:c r="H313" s="76" t="n"/>
      <x:c r="I313" s="76" t="n"/>
      <x:c r="J313" s="76" t="n"/>
      <x:c r="K313" s="76" t="n"/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</x:row>
    <x:row r="314">
      <x:c r="A314" s="78" t="inlineStr">
        <x:is>
          <x:t xml:space="preserve">B106</x:t>
        </x:is>
      </x:c>
      <x:c r="B314" s="76" t="n"/>
      <x:c r="C314" s="76" t="n"/>
      <x:c r="D314" s="76" t="n"/>
      <x:c r="E314" s="76" t="n"/>
      <x:c r="F314" s="76" t="n"/>
      <x:c r="G314" s="76" t="n"/>
      <x:c r="H314" s="76" t="n"/>
      <x:c r="I314" s="76" t="n"/>
      <x:c r="J314" s="76" t="n"/>
      <x:c r="K314" s="76" t="n"/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</x:row>
    <x:row r="315">
      <x:c r="A315" s="78" t="inlineStr">
        <x:is>
          <x:t xml:space="preserve">B107</x:t>
        </x:is>
      </x:c>
      <x:c r="B315" s="76" t="n"/>
      <x:c r="C315" s="76" t="n"/>
      <x:c r="D315" s="76" t="n"/>
      <x:c r="E315" s="76" t="n"/>
      <x:c r="F315" s="76" t="n"/>
      <x:c r="G315" s="76" t="n"/>
      <x:c r="H315" s="76" t="n"/>
      <x:c r="I315" s="76" t="n"/>
      <x:c r="J315" s="76" t="n"/>
      <x:c r="K315" s="76" t="n"/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</x:row>
    <x:row r="316">
      <x:c r="A316" s="78" t="inlineStr">
        <x:is>
          <x:t xml:space="preserve">B108</x:t>
        </x:is>
      </x:c>
      <x:c r="B316" s="76" t="n"/>
      <x:c r="C316" s="76" t="n"/>
      <x:c r="D316" s="76" t="n"/>
      <x:c r="E316" s="76" t="n"/>
      <x:c r="F316" s="76" t="n"/>
      <x:c r="G316" s="76" t="n"/>
      <x:c r="H316" s="76" t="n"/>
      <x:c r="I316" s="76" t="n"/>
      <x:c r="J316" s="76" t="n"/>
      <x:c r="K316" s="76" t="n"/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</x:row>
    <x:row r="317">
      <x:c r="A317" s="78" t="inlineStr">
        <x:is>
          <x:t xml:space="preserve">B109</x:t>
        </x:is>
      </x:c>
      <x:c r="B317" s="76" t="n"/>
      <x:c r="C317" s="76" t="n"/>
      <x:c r="D317" s="76" t="n"/>
      <x:c r="E317" s="76" t="n"/>
      <x:c r="F317" s="76" t="n"/>
      <x:c r="G317" s="76" t="n"/>
      <x:c r="H317" s="76" t="n"/>
      <x:c r="I317" s="76" t="n"/>
      <x:c r="J317" s="76" t="n"/>
      <x:c r="K317" s="76" t="n"/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</x:row>
    <x:row r="318">
      <x:c r="A318" s="78" t="inlineStr">
        <x:is>
          <x:t xml:space="preserve">B110</x:t>
        </x:is>
      </x:c>
      <x:c r="B318" s="76" t="n"/>
      <x:c r="C318" s="76" t="n"/>
      <x:c r="D318" s="76" t="n"/>
      <x:c r="E318" s="76" t="n"/>
      <x:c r="F318" s="76" t="n"/>
      <x:c r="G318" s="76" t="n"/>
      <x:c r="H318" s="76" t="n"/>
      <x:c r="I318" s="76" t="n"/>
      <x:c r="J318" s="76" t="n"/>
      <x:c r="K318" s="76" t="n"/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</x:row>
    <x:row r="319">
      <x:c r="A319" s="78" t="inlineStr">
        <x:is>
          <x:t xml:space="preserve">B111</x:t>
        </x:is>
      </x:c>
      <x:c r="B319" s="76" t="n"/>
      <x:c r="C319" s="76" t="n"/>
      <x:c r="D319" s="76" t="n"/>
      <x:c r="E319" s="76" t="n"/>
      <x:c r="F319" s="76" t="n"/>
      <x:c r="G319" s="76" t="n"/>
      <x:c r="H319" s="76" t="n"/>
      <x:c r="I319" s="76" t="n"/>
      <x:c r="J319" s="76" t="n"/>
      <x:c r="K319" s="76" t="n"/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</x:row>
    <x:row r="320">
      <x:c r="A320" s="78" t="inlineStr">
        <x:is>
          <x:t xml:space="preserve">B112</x:t>
        </x:is>
      </x:c>
      <x:c r="B320" s="76" t="n"/>
      <x:c r="C320" s="76" t="n"/>
      <x:c r="D320" s="76" t="n"/>
      <x:c r="E320" s="76" t="n"/>
      <x:c r="F320" s="76" t="n"/>
      <x:c r="G320" s="76" t="n"/>
      <x:c r="H320" s="76" t="n"/>
      <x:c r="I320" s="76" t="n"/>
      <x:c r="J320" s="76" t="n"/>
      <x:c r="K320" s="76" t="n"/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</x:row>
    <x:row r="321">
      <x:c r="A321" s="78" t="inlineStr">
        <x:is>
          <x:t xml:space="preserve">B113</x:t>
        </x:is>
      </x:c>
      <x:c r="B321" s="76" t="n"/>
      <x:c r="C321" s="76" t="n"/>
      <x:c r="D321" s="76" t="n"/>
      <x:c r="E321" s="76" t="n"/>
      <x:c r="F321" s="76" t="n"/>
      <x:c r="G321" s="76" t="n"/>
      <x:c r="H321" s="76" t="n"/>
      <x:c r="I321" s="76" t="n"/>
      <x:c r="J321" s="76" t="n"/>
      <x:c r="K321" s="76" t="n"/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</x:row>
    <x:row r="322">
      <x:c r="A322" s="78" t="inlineStr">
        <x:is>
          <x:t xml:space="preserve">B114</x:t>
        </x:is>
      </x:c>
      <x:c r="B322" s="76" t="n"/>
      <x:c r="C322" s="76" t="n"/>
      <x:c r="D322" s="76" t="n"/>
      <x:c r="E322" s="76" t="n"/>
      <x:c r="F322" s="76" t="n"/>
      <x:c r="G322" s="76" t="n"/>
      <x:c r="H322" s="76" t="n"/>
      <x:c r="I322" s="76" t="n"/>
      <x:c r="J322" s="76" t="n"/>
      <x:c r="K322" s="76" t="n"/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</x:row>
    <x:row r="323">
      <x:c r="A323" s="78" t="inlineStr">
        <x:is>
          <x:t xml:space="preserve">B115</x:t>
        </x:is>
      </x:c>
      <x:c r="B323" s="76" t="n"/>
      <x:c r="C323" s="76" t="n"/>
      <x:c r="D323" s="76" t="n"/>
      <x:c r="E323" s="76" t="n"/>
      <x:c r="F323" s="76" t="n"/>
      <x:c r="G323" s="76" t="n"/>
      <x:c r="H323" s="76" t="n"/>
      <x:c r="I323" s="76" t="n"/>
      <x:c r="J323" s="76" t="n"/>
      <x:c r="K323" s="76" t="n"/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</x:row>
    <x:row r="324">
      <x:c r="A324" s="78" t="inlineStr">
        <x:is>
          <x:t xml:space="preserve">B116</x:t>
        </x:is>
      </x:c>
      <x:c r="B324" s="76" t="n"/>
      <x:c r="C324" s="76" t="n"/>
      <x:c r="D324" s="76" t="n"/>
      <x:c r="E324" s="76" t="n"/>
      <x:c r="F324" s="76" t="n"/>
      <x:c r="G324" s="76" t="n"/>
      <x:c r="H324" s="76" t="n"/>
      <x:c r="I324" s="76" t="n"/>
      <x:c r="J324" s="76" t="n"/>
      <x:c r="K324" s="76" t="n"/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</x:row>
    <x:row r="325">
      <x:c r="A325" s="78" t="inlineStr">
        <x:is>
          <x:t xml:space="preserve">B117</x:t>
        </x:is>
      </x:c>
      <x:c r="B325" s="76" t="n"/>
      <x:c r="C325" s="76" t="n"/>
      <x:c r="D325" s="76" t="n"/>
      <x:c r="E325" s="76" t="n"/>
      <x:c r="F325" s="76" t="n"/>
      <x:c r="G325" s="76" t="n"/>
      <x:c r="H325" s="76" t="n"/>
      <x:c r="I325" s="76" t="n"/>
      <x:c r="J325" s="76" t="n"/>
      <x:c r="K325" s="76" t="n"/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</x:row>
    <x:row r="326">
      <x:c r="A326" s="78" t="inlineStr">
        <x:is>
          <x:t xml:space="preserve">B118</x:t>
        </x:is>
      </x:c>
      <x:c r="B326" s="76" t="n"/>
      <x:c r="C326" s="76" t="n"/>
      <x:c r="D326" s="76" t="n"/>
      <x:c r="E326" s="76" t="n"/>
      <x:c r="F326" s="76" t="n"/>
      <x:c r="G326" s="76" t="n"/>
      <x:c r="H326" s="76" t="n"/>
      <x:c r="I326" s="76" t="n"/>
      <x:c r="J326" s="76" t="n"/>
      <x:c r="K326" s="76" t="n"/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</x:row>
    <x:row r="327">
      <x:c r="A327" s="78" t="inlineStr">
        <x:is>
          <x:t xml:space="preserve">B119</x:t>
        </x:is>
      </x:c>
      <x:c r="B327" s="76" t="n"/>
      <x:c r="C327" s="76" t="n"/>
      <x:c r="D327" s="76" t="n"/>
      <x:c r="E327" s="76" t="n"/>
      <x:c r="F327" s="76" t="n"/>
      <x:c r="G327" s="76" t="n"/>
      <x:c r="H327" s="76" t="n"/>
      <x:c r="I327" s="76" t="n"/>
      <x:c r="J327" s="76" t="n"/>
      <x:c r="K327" s="76" t="n"/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</x:row>
    <x:row r="328">
      <x:c r="A328" s="78" t="inlineStr">
        <x:is>
          <x:t xml:space="preserve">B120</x:t>
        </x:is>
      </x:c>
      <x:c r="B328" s="76" t="n"/>
      <x:c r="C328" s="76" t="n"/>
      <x:c r="D328" s="76" t="n"/>
      <x:c r="E328" s="76" t="n"/>
      <x:c r="F328" s="76" t="n"/>
      <x:c r="G328" s="76" t="n"/>
      <x:c r="H328" s="76" t="n"/>
      <x:c r="I328" s="76" t="n"/>
      <x:c r="J328" s="76" t="n"/>
      <x:c r="K328" s="76" t="n"/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</x:row>
    <x:row r="329">
      <x:c r="A329" s="78" t="inlineStr">
        <x:is>
          <x:t xml:space="preserve">B121</x:t>
        </x:is>
      </x:c>
      <x:c r="B329" s="76" t="n"/>
      <x:c r="C329" s="76" t="n"/>
      <x:c r="D329" s="76" t="n"/>
      <x:c r="E329" s="76" t="n"/>
      <x:c r="F329" s="76" t="n"/>
      <x:c r="G329" s="76" t="n"/>
      <x:c r="H329" s="76" t="n"/>
      <x:c r="I329" s="76" t="n"/>
      <x:c r="J329" s="76" t="n"/>
      <x:c r="K329" s="76" t="n"/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</x:row>
    <x:row r="330">
      <x:c r="A330" s="78" t="inlineStr">
        <x:is>
          <x:t xml:space="preserve">B122</x:t>
        </x:is>
      </x:c>
      <x:c r="B330" s="76" t="n"/>
      <x:c r="C330" s="76" t="n"/>
      <x:c r="D330" s="76" t="n"/>
      <x:c r="E330" s="76" t="n"/>
      <x:c r="F330" s="76" t="n"/>
      <x:c r="G330" s="76" t="n"/>
      <x:c r="H330" s="76" t="n"/>
      <x:c r="I330" s="76" t="n"/>
      <x:c r="J330" s="76" t="n"/>
      <x:c r="K330" s="76" t="n"/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</x:row>
    <x:row r="331">
      <x:c r="A331" s="78" t="inlineStr">
        <x:is>
          <x:t xml:space="preserve">B123</x:t>
        </x:is>
      </x:c>
      <x:c r="B331" s="76" t="n"/>
      <x:c r="C331" s="76" t="n"/>
      <x:c r="D331" s="76" t="n"/>
      <x:c r="E331" s="76" t="n"/>
      <x:c r="F331" s="76" t="n"/>
      <x:c r="G331" s="76" t="n"/>
      <x:c r="H331" s="76" t="n"/>
      <x:c r="I331" s="76" t="n"/>
      <x:c r="J331" s="76" t="n"/>
      <x:c r="K331" s="76" t="n"/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</x:row>
    <x:row r="332">
      <x:c r="A332" s="78" t="inlineStr">
        <x:is>
          <x:t xml:space="preserve">B124</x:t>
        </x:is>
      </x:c>
      <x:c r="B332" s="76" t="n"/>
      <x:c r="C332" s="76" t="n"/>
      <x:c r="D332" s="76" t="n"/>
      <x:c r="E332" s="76" t="n"/>
      <x:c r="F332" s="76" t="n"/>
      <x:c r="G332" s="76" t="n"/>
      <x:c r="H332" s="76" t="n"/>
      <x:c r="I332" s="76" t="n"/>
      <x:c r="J332" s="76" t="n"/>
      <x:c r="K332" s="76" t="n"/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</x:row>
    <x:row r="333">
      <x:c r="A333" s="78" t="inlineStr">
        <x:is>
          <x:t xml:space="preserve">B125</x:t>
        </x:is>
      </x:c>
      <x:c r="B333" s="76" t="n"/>
      <x:c r="C333" s="76" t="n"/>
      <x:c r="D333" s="76" t="n"/>
      <x:c r="E333" s="76" t="n"/>
      <x:c r="F333" s="76" t="n"/>
      <x:c r="G333" s="76" t="n"/>
      <x:c r="H333" s="76" t="n"/>
      <x:c r="I333" s="76" t="n"/>
      <x:c r="J333" s="76" t="n"/>
      <x:c r="K333" s="76" t="n"/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</x:row>
    <x:row r="334">
      <x:c r="A334" s="78" t="inlineStr">
        <x:is>
          <x:t xml:space="preserve">B126</x:t>
        </x:is>
      </x:c>
      <x:c r="B334" s="76" t="n"/>
      <x:c r="C334" s="76" t="n"/>
      <x:c r="D334" s="76" t="n"/>
      <x:c r="E334" s="76" t="n"/>
      <x:c r="F334" s="76" t="n"/>
      <x:c r="G334" s="76" t="n"/>
      <x:c r="H334" s="76" t="n"/>
      <x:c r="I334" s="76" t="n"/>
      <x:c r="J334" s="76" t="n"/>
      <x:c r="K334" s="76" t="n"/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</x:row>
    <x:row r="335">
      <x:c r="A335" s="78" t="inlineStr">
        <x:is>
          <x:t xml:space="preserve">B127</x:t>
        </x:is>
      </x:c>
      <x:c r="B335" s="76" t="n"/>
      <x:c r="C335" s="76" t="n"/>
      <x:c r="D335" s="76" t="n"/>
      <x:c r="E335" s="76" t="n"/>
      <x:c r="F335" s="76" t="n"/>
      <x:c r="G335" s="76" t="n"/>
      <x:c r="H335" s="76" t="n"/>
      <x:c r="I335" s="76" t="n"/>
      <x:c r="J335" s="76" t="n"/>
      <x:c r="K335" s="76" t="n"/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</x:row>
    <x:row r="336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</x:row>
    <x:row r="337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</x:row>
    <x:row r="338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</x:row>
    <x:row r="339" s="97" customFormat="1" ht="24" customHeight="1">
      <x:c r="A339" s="119" t="inlineStr">
        <x:is>
          <x:t xml:space="preserve">📖 — READ / TEST TABLE</x:t>
        </x:is>
      </x:c>
      <x:c r="B339" s="160" t="n"/>
      <x:c r="C339" s="160" t="n"/>
      <x:c r="D339" s="160" t="n"/>
      <x:c r="E339" s="160" t="n"/>
      <x:c r="F339" s="160" t="n"/>
      <x:c r="G339" s="160" t="n"/>
      <x:c r="H339" s="160" t="n"/>
      <x:c r="I339" s="160" t="n"/>
      <x:c r="J339" s="160" t="n"/>
      <x:c r="K339" s="160" t="n"/>
      <x:c r="L339" s="160" t="n"/>
      <x:c r="M339" s="160" t="n"/>
      <x:c r="N339" s="160" t="n"/>
      <x:c r="O339" s="160" t="n"/>
      <x:c r="P339" s="160" t="n"/>
      <x:c r="Q339" s="160" t="n"/>
      <x:c r="R339" s="160" t="n"/>
      <x:c r="S339" s="160" t="n"/>
      <x:c r="T339" s="160" t="n"/>
    </x:row>
    <x:row r="340" s="97" customFormat="1" ht="30" customHeight="1">
      <x:c r="A340" s="79" t="inlineStr">
        <x:is>
          <x:t xml:space="preserve">1 Placement ID</x:t>
        </x:is>
      </x:c>
      <x:c r="B340" s="79" t="inlineStr">
        <x:is>
          <x:t xml:space="preserve">2 Binary State</x:t>
        </x:is>
      </x:c>
      <x:c r="C340" s="79" t="inlineStr">
        <x:is>
          <x:t xml:space="preserve">3 Decoded Value</x:t>
        </x:is>
      </x:c>
      <x:c r="D340" s="79" t="inlineStr">
        <x:is>
          <x:t xml:space="preserve">4 Raw Validity</x:t>
        </x:is>
      </x:c>
      <x:c r="E340" s="79" t="inlineStr">
        <x:is>
          <x:t xml:space="preserve">5 Trust Class</x:t>
        </x:is>
      </x:c>
      <x:c r="F340" s="79" t="inlineStr">
        <x:is>
          <x:t xml:space="preserve">6 Resolved Trust</x:t>
        </x:is>
      </x:c>
      <x:c r="G340" s="79" t="inlineStr">
        <x:is>
          <x:t xml:space="preserve">7 Governing Condition / Inputs</x:t>
        </x:is>
      </x:c>
      <x:c r="H340" s="79" t="inlineStr">
        <x:is>
          <x:t xml:space="preserve">8 Applicability</x:t>
        </x:is>
      </x:c>
      <x:c r="I340" s="79" t="inlineStr">
        <x:is>
          <x:t xml:space="preserve">9 Semantic Validity</x:t>
        </x:is>
      </x:c>
      <x:c r="J340" s="79" t="inlineStr">
        <x:is>
          <x:t xml:space="preserve">10 Semantic Value</x:t>
        </x:is>
      </x:c>
      <x:c r="K340" s="79" t="inlineStr">
        <x:is>
          <x:t xml:space="preserve">11 Reader Code</x:t>
        </x:is>
      </x:c>
      <x:c r="L340" s="79" t="inlineStr">
        <x:is>
          <x:t xml:space="preserve">12 Reader Output</x:t>
        </x:is>
      </x:c>
      <x:c r="M340" s="79" t="inlineStr">
        <x:is>
          <x:t xml:space="preserve">13 Notes</x:t>
        </x:is>
      </x:c>
      <x:c r="N340" s="1" t="n"/>
      <x:c r="O340" s="1" t="n"/>
      <x:c r="P340" s="1" t="n"/>
      <x:c r="Q340" s="1" t="n"/>
      <x:c r="R340" s="1" t="n"/>
      <x:c r="S340" s="1" t="n"/>
      <x:c r="T340" s="1" t="n"/>
    </x:row>
    <x:row r="341">
      <x:c r="A341" s="80" t="n">
        <x:f>A75</x:f>
        <x:v>0</x:v>
      </x:c>
      <x:c r="B341" s="76" t="n"/>
      <x:c r="C341" s="76" t="n"/>
      <x:c r="D341" s="76" t="n"/>
      <x:c r="E341" s="80" t="n">
        <x:f>F75</x:f>
        <x:v>0</x:v>
      </x:c>
      <x:c r="F341" s="77" t="n"/>
      <x:c r="G341" s="76" t="n">
        <x:f>M75</x:f>
        <x:v>0</x:v>
      </x:c>
      <x:c r="H341" s="76" t="n"/>
      <x:c r="I341" s="76" t="n"/>
      <x:c r="J341" s="76" t="n"/>
      <x:c r="K341" s="76" t="n"/>
      <x:c r="L341" s="76" t="n"/>
      <x:c r="M341" s="76" t="n"/>
      <x:c r="N341" s="1" t="n"/>
      <x:c r="O341" s="1" t="n"/>
      <x:c r="P341" s="1" t="n"/>
      <x:c r="Q341" s="1" t="n"/>
      <x:c r="R341" s="1" t="n"/>
      <x:c r="S341" s="1" t="n"/>
      <x:c r="T341" s="1" t="n"/>
    </x:row>
    <x:row r="342">
      <x:c r="A342" s="80" t="n">
        <x:f>A76</x:f>
        <x:v>0</x:v>
      </x:c>
      <x:c r="B342" s="76" t="n"/>
      <x:c r="C342" s="76" t="n"/>
      <x:c r="D342" s="76" t="n"/>
      <x:c r="E342" s="80" t="n">
        <x:f>F76</x:f>
        <x:v>0</x:v>
      </x:c>
      <x:c r="F342" s="77" t="n"/>
      <x:c r="G342" s="76" t="n">
        <x:f>M76</x:f>
        <x:v>0</x:v>
      </x:c>
      <x:c r="H342" s="76" t="n"/>
      <x:c r="I342" s="76" t="n"/>
      <x:c r="J342" s="76" t="n"/>
      <x:c r="K342" s="76" t="n"/>
      <x:c r="L342" s="76" t="n"/>
      <x:c r="M342" s="76" t="n"/>
      <x:c r="N342" s="1" t="n"/>
      <x:c r="O342" s="1" t="n"/>
      <x:c r="P342" s="1" t="n"/>
      <x:c r="Q342" s="1" t="n"/>
      <x:c r="R342" s="1" t="n"/>
      <x:c r="S342" s="1" t="n"/>
      <x:c r="T342" s="1" t="n"/>
    </x:row>
    <x:row r="343">
      <x:c r="A343" s="80" t="n">
        <x:f>A77</x:f>
        <x:v>0</x:v>
      </x:c>
      <x:c r="B343" s="76" t="n"/>
      <x:c r="C343" s="76" t="n"/>
      <x:c r="D343" s="76" t="n"/>
      <x:c r="E343" s="80" t="n">
        <x:f>F77</x:f>
        <x:v>0</x:v>
      </x:c>
      <x:c r="F343" s="77" t="n"/>
      <x:c r="G343" s="76" t="n">
        <x:f>M77</x:f>
        <x:v>0</x:v>
      </x:c>
      <x:c r="H343" s="76" t="n"/>
      <x:c r="I343" s="76" t="n"/>
      <x:c r="J343" s="76" t="n"/>
      <x:c r="K343" s="76" t="n"/>
      <x:c r="L343" s="76" t="n"/>
      <x:c r="M343" s="76" t="n"/>
      <x:c r="N343" s="1" t="n"/>
      <x:c r="O343" s="1" t="n"/>
      <x:c r="P343" s="1" t="n"/>
      <x:c r="Q343" s="1" t="n"/>
      <x:c r="R343" s="1" t="n"/>
      <x:c r="S343" s="1" t="n"/>
      <x:c r="T343" s="1" t="n"/>
    </x:row>
    <x:row r="344">
      <x:c r="A344" s="80" t="n">
        <x:f>A78</x:f>
        <x:v>0</x:v>
      </x:c>
      <x:c r="B344" s="76" t="n"/>
      <x:c r="C344" s="76" t="n"/>
      <x:c r="D344" s="76" t="n"/>
      <x:c r="E344" s="80" t="n">
        <x:f>F78</x:f>
        <x:v>0</x:v>
      </x:c>
      <x:c r="F344" s="77" t="n"/>
      <x:c r="G344" s="76" t="n">
        <x:f>M78</x:f>
        <x:v>0</x:v>
      </x:c>
      <x:c r="H344" s="76" t="n"/>
      <x:c r="I344" s="76" t="n"/>
      <x:c r="J344" s="76" t="n"/>
      <x:c r="K344" s="76" t="n"/>
      <x:c r="L344" s="76" t="n"/>
      <x:c r="M344" s="76" t="n"/>
      <x:c r="N344" s="1" t="n"/>
      <x:c r="O344" s="1" t="n"/>
      <x:c r="P344" s="1" t="n"/>
      <x:c r="Q344" s="1" t="n"/>
      <x:c r="R344" s="1" t="n"/>
      <x:c r="S344" s="1" t="n"/>
      <x:c r="T344" s="1" t="n"/>
    </x:row>
    <x:row r="345">
      <x:c r="A345" s="80" t="n">
        <x:f>A79</x:f>
        <x:v>0</x:v>
      </x:c>
      <x:c r="B345" s="76" t="n"/>
      <x:c r="C345" s="76" t="n"/>
      <x:c r="D345" s="76" t="n"/>
      <x:c r="E345" s="80" t="n">
        <x:f>F79</x:f>
        <x:v>0</x:v>
      </x:c>
      <x:c r="F345" s="77" t="n"/>
      <x:c r="G345" s="76" t="n">
        <x:f>M79</x:f>
        <x:v>0</x:v>
      </x:c>
      <x:c r="H345" s="76" t="n"/>
      <x:c r="I345" s="76" t="n"/>
      <x:c r="J345" s="76" t="n"/>
      <x:c r="K345" s="76" t="n"/>
      <x:c r="L345" s="76" t="n"/>
      <x:c r="M345" s="76" t="n"/>
      <x:c r="N345" s="1" t="n"/>
      <x:c r="O345" s="1" t="n"/>
      <x:c r="P345" s="1" t="n"/>
      <x:c r="Q345" s="1" t="n"/>
      <x:c r="R345" s="1" t="n"/>
      <x:c r="S345" s="1" t="n"/>
      <x:c r="T345" s="1" t="n"/>
    </x:row>
    <x:row r="346">
      <x:c r="A346" s="80" t="n">
        <x:f>A80</x:f>
        <x:v>0</x:v>
      </x:c>
      <x:c r="B346" s="76" t="n"/>
      <x:c r="C346" s="76" t="n"/>
      <x:c r="D346" s="76" t="n"/>
      <x:c r="E346" s="80" t="n">
        <x:f>F80</x:f>
        <x:v>0</x:v>
      </x:c>
      <x:c r="F346" s="77" t="n"/>
      <x:c r="G346" s="76" t="n">
        <x:f>M80</x:f>
        <x:v>0</x:v>
      </x:c>
      <x:c r="H346" s="76" t="n"/>
      <x:c r="I346" s="76" t="n"/>
      <x:c r="J346" s="76" t="n"/>
      <x:c r="K346" s="76" t="n"/>
      <x:c r="L346" s="76" t="n"/>
      <x:c r="M346" s="76" t="n"/>
      <x:c r="N346" s="1" t="n"/>
      <x:c r="O346" s="1" t="n"/>
      <x:c r="P346" s="1" t="n"/>
      <x:c r="Q346" s="1" t="n"/>
      <x:c r="R346" s="1" t="n"/>
      <x:c r="S346" s="1" t="n"/>
      <x:c r="T346" s="1" t="n"/>
    </x:row>
    <x:row r="347">
      <x:c r="A347" s="80" t="n">
        <x:f>A81</x:f>
        <x:v>0</x:v>
      </x:c>
      <x:c r="B347" s="76" t="n"/>
      <x:c r="C347" s="76" t="n"/>
      <x:c r="D347" s="76" t="n"/>
      <x:c r="E347" s="80" t="n">
        <x:f>F81</x:f>
        <x:v>0</x:v>
      </x:c>
      <x:c r="F347" s="77" t="n"/>
      <x:c r="G347" s="76" t="n">
        <x:f>M81</x:f>
        <x:v>0</x:v>
      </x:c>
      <x:c r="H347" s="76" t="n"/>
      <x:c r="I347" s="76" t="n"/>
      <x:c r="J347" s="76" t="n"/>
      <x:c r="K347" s="76" t="n"/>
      <x:c r="L347" s="76" t="n"/>
      <x:c r="M347" s="76" t="n"/>
      <x:c r="N347" s="1" t="n"/>
      <x:c r="O347" s="1" t="n"/>
      <x:c r="P347" s="1" t="n"/>
      <x:c r="Q347" s="1" t="n"/>
      <x:c r="R347" s="1" t="n"/>
      <x:c r="S347" s="1" t="n"/>
      <x:c r="T347" s="1" t="n"/>
    </x:row>
    <x:row r="348">
      <x:c r="A348" s="80" t="n">
        <x:f>A82</x:f>
        <x:v>0</x:v>
      </x:c>
      <x:c r="B348" s="76" t="n"/>
      <x:c r="C348" s="76" t="n"/>
      <x:c r="D348" s="76" t="n"/>
      <x:c r="E348" s="80" t="n">
        <x:f>F82</x:f>
        <x:v>0</x:v>
      </x:c>
      <x:c r="F348" s="77" t="n"/>
      <x:c r="G348" s="76" t="n">
        <x:f>M82</x:f>
        <x:v>0</x:v>
      </x:c>
      <x:c r="H348" s="76" t="n"/>
      <x:c r="I348" s="76" t="n"/>
      <x:c r="J348" s="76" t="n"/>
      <x:c r="K348" s="76" t="n"/>
      <x:c r="L348" s="76" t="n"/>
      <x:c r="M348" s="76" t="n"/>
      <x:c r="N348" s="1" t="n"/>
      <x:c r="O348" s="1" t="n"/>
      <x:c r="P348" s="1" t="n"/>
      <x:c r="Q348" s="1" t="n"/>
      <x:c r="R348" s="1" t="n"/>
      <x:c r="S348" s="1" t="n"/>
      <x:c r="T348" s="1" t="n"/>
    </x:row>
    <x:row r="349">
      <x:c r="A349" s="80" t="n">
        <x:f>A83</x:f>
        <x:v>0</x:v>
      </x:c>
      <x:c r="B349" s="76" t="n"/>
      <x:c r="C349" s="76" t="n"/>
      <x:c r="D349" s="76" t="n"/>
      <x:c r="E349" s="80" t="n">
        <x:f>F83</x:f>
        <x:v>0</x:v>
      </x:c>
      <x:c r="F349" s="77" t="n"/>
      <x:c r="G349" s="76" t="n">
        <x:f>M83</x:f>
        <x:v>0</x:v>
      </x:c>
      <x:c r="H349" s="76" t="n"/>
      <x:c r="I349" s="76" t="n"/>
      <x:c r="J349" s="76" t="n"/>
      <x:c r="K349" s="76" t="n"/>
      <x:c r="L349" s="76" t="n"/>
      <x:c r="M349" s="76" t="n"/>
      <x:c r="N349" s="1" t="n"/>
      <x:c r="O349" s="1" t="n"/>
      <x:c r="P349" s="1" t="n"/>
      <x:c r="Q349" s="1" t="n"/>
      <x:c r="R349" s="1" t="n"/>
      <x:c r="S349" s="1" t="n"/>
      <x:c r="T349" s="1" t="n"/>
    </x:row>
    <x:row r="350">
      <x:c r="A350" s="80" t="n">
        <x:f>A84</x:f>
        <x:v>0</x:v>
      </x:c>
      <x:c r="B350" s="76" t="n"/>
      <x:c r="C350" s="76" t="n"/>
      <x:c r="D350" s="76" t="n"/>
      <x:c r="E350" s="80" t="n">
        <x:f>F84</x:f>
        <x:v>0</x:v>
      </x:c>
      <x:c r="F350" s="77" t="n"/>
      <x:c r="G350" s="76" t="n">
        <x:f>M84</x:f>
        <x:v>0</x:v>
      </x:c>
      <x:c r="H350" s="76" t="n"/>
      <x:c r="I350" s="76" t="n"/>
      <x:c r="J350" s="76" t="n"/>
      <x:c r="K350" s="76" t="n"/>
      <x:c r="L350" s="76" t="n"/>
      <x:c r="M350" s="76" t="n"/>
      <x:c r="N350" s="1" t="n"/>
      <x:c r="O350" s="1" t="n"/>
      <x:c r="P350" s="1" t="n"/>
      <x:c r="Q350" s="1" t="n"/>
      <x:c r="R350" s="1" t="n"/>
      <x:c r="S350" s="1" t="n"/>
      <x:c r="T350" s="1" t="n"/>
    </x:row>
    <x:row r="351">
      <x:c r="A351" s="80" t="n">
        <x:f>A85</x:f>
        <x:v>0</x:v>
      </x:c>
      <x:c r="B351" s="76" t="n"/>
      <x:c r="C351" s="76" t="n"/>
      <x:c r="D351" s="76" t="n"/>
      <x:c r="E351" s="80" t="n">
        <x:f>F85</x:f>
        <x:v>0</x:v>
      </x:c>
      <x:c r="F351" s="77" t="n"/>
      <x:c r="G351" s="76" t="n">
        <x:f>M85</x:f>
        <x:v>0</x:v>
      </x:c>
      <x:c r="H351" s="76" t="n"/>
      <x:c r="I351" s="76" t="n"/>
      <x:c r="J351" s="76" t="n"/>
      <x:c r="K351" s="76" t="n"/>
      <x:c r="L351" s="76" t="n"/>
      <x:c r="M351" s="76" t="n"/>
      <x:c r="N351" s="1" t="n"/>
      <x:c r="O351" s="1" t="n"/>
      <x:c r="P351" s="1" t="n"/>
      <x:c r="Q351" s="1" t="n"/>
      <x:c r="R351" s="1" t="n"/>
      <x:c r="S351" s="1" t="n"/>
      <x:c r="T351" s="1" t="n"/>
    </x:row>
    <x:row r="352">
      <x:c r="A352" s="80" t="n">
        <x:f>A86</x:f>
        <x:v>0</x:v>
      </x:c>
      <x:c r="B352" s="76" t="n"/>
      <x:c r="C352" s="76" t="n"/>
      <x:c r="D352" s="76" t="n"/>
      <x:c r="E352" s="80" t="n">
        <x:f>F86</x:f>
        <x:v>0</x:v>
      </x:c>
      <x:c r="F352" s="77" t="n"/>
      <x:c r="G352" s="76" t="n">
        <x:f>M86</x:f>
        <x:v>0</x:v>
      </x:c>
      <x:c r="H352" s="76" t="n"/>
      <x:c r="I352" s="76" t="n"/>
      <x:c r="J352" s="76" t="n"/>
      <x:c r="K352" s="76" t="n"/>
      <x:c r="L352" s="76" t="n"/>
      <x:c r="M352" s="76" t="n"/>
      <x:c r="N352" s="1" t="n"/>
      <x:c r="O352" s="1" t="n"/>
      <x:c r="P352" s="1" t="n"/>
      <x:c r="Q352" s="1" t="n"/>
      <x:c r="R352" s="1" t="n"/>
      <x:c r="S352" s="1" t="n"/>
      <x:c r="T352" s="1" t="n"/>
    </x:row>
    <x:row r="353">
      <x:c r="A353" s="80" t="n">
        <x:f>A87</x:f>
        <x:v>0</x:v>
      </x:c>
      <x:c r="B353" s="76" t="n"/>
      <x:c r="C353" s="76" t="n"/>
      <x:c r="D353" s="76" t="n"/>
      <x:c r="E353" s="80" t="n">
        <x:f>F87</x:f>
        <x:v>0</x:v>
      </x:c>
      <x:c r="F353" s="77" t="n"/>
      <x:c r="G353" s="76" t="n">
        <x:f>M87</x:f>
        <x:v>0</x:v>
      </x:c>
      <x:c r="H353" s="76" t="n"/>
      <x:c r="I353" s="76" t="n"/>
      <x:c r="J353" s="76" t="n"/>
      <x:c r="K353" s="76" t="n"/>
      <x:c r="L353" s="76" t="n"/>
      <x:c r="M353" s="76" t="n"/>
      <x:c r="N353" s="1" t="n"/>
      <x:c r="O353" s="1" t="n"/>
      <x:c r="P353" s="1" t="n"/>
      <x:c r="Q353" s="1" t="n"/>
      <x:c r="R353" s="1" t="n"/>
      <x:c r="S353" s="1" t="n"/>
      <x:c r="T353" s="1" t="n"/>
    </x:row>
    <x:row r="354">
      <x:c r="A354" s="80" t="n">
        <x:f>A88</x:f>
        <x:v>0</x:v>
      </x:c>
      <x:c r="B354" s="76" t="n"/>
      <x:c r="C354" s="76" t="n"/>
      <x:c r="D354" s="76" t="n"/>
      <x:c r="E354" s="80" t="n">
        <x:f>F88</x:f>
        <x:v>0</x:v>
      </x:c>
      <x:c r="F354" s="77" t="n"/>
      <x:c r="G354" s="76" t="n">
        <x:f>M88</x:f>
        <x:v>0</x:v>
      </x:c>
      <x:c r="H354" s="76" t="n"/>
      <x:c r="I354" s="76" t="n"/>
      <x:c r="J354" s="76" t="n"/>
      <x:c r="K354" s="76" t="n"/>
      <x:c r="L354" s="76" t="n"/>
      <x:c r="M354" s="76" t="n"/>
      <x:c r="N354" s="1" t="n"/>
      <x:c r="O354" s="1" t="n"/>
      <x:c r="P354" s="1" t="n"/>
      <x:c r="Q354" s="1" t="n"/>
      <x:c r="R354" s="1" t="n"/>
      <x:c r="S354" s="1" t="n"/>
      <x:c r="T354" s="1" t="n"/>
    </x:row>
    <x:row r="355">
      <x:c r="A355" s="80" t="n">
        <x:f>A89</x:f>
        <x:v>0</x:v>
      </x:c>
      <x:c r="B355" s="76" t="n"/>
      <x:c r="C355" s="76" t="n"/>
      <x:c r="D355" s="76" t="n"/>
      <x:c r="E355" s="80" t="n">
        <x:f>F89</x:f>
        <x:v>0</x:v>
      </x:c>
      <x:c r="F355" s="77" t="n"/>
      <x:c r="G355" s="76" t="n">
        <x:f>M89</x:f>
        <x:v>0</x:v>
      </x:c>
      <x:c r="H355" s="76" t="n"/>
      <x:c r="I355" s="76" t="n"/>
      <x:c r="J355" s="76" t="n"/>
      <x:c r="K355" s="76" t="n"/>
      <x:c r="L355" s="76" t="n"/>
      <x:c r="M355" s="76" t="n"/>
      <x:c r="N355" s="1" t="n"/>
      <x:c r="O355" s="1" t="n"/>
      <x:c r="P355" s="1" t="n"/>
      <x:c r="Q355" s="1" t="n"/>
      <x:c r="R355" s="1" t="n"/>
      <x:c r="S355" s="1" t="n"/>
      <x:c r="T355" s="1" t="n"/>
    </x:row>
    <x:row r="356">
      <x:c r="A356" s="80" t="n">
        <x:f>A90</x:f>
        <x:v>0</x:v>
      </x:c>
      <x:c r="B356" s="76" t="n"/>
      <x:c r="C356" s="76" t="n"/>
      <x:c r="D356" s="76" t="n"/>
      <x:c r="E356" s="80" t="n">
        <x:f>F90</x:f>
        <x:v>0</x:v>
      </x:c>
      <x:c r="F356" s="77" t="n"/>
      <x:c r="G356" s="76" t="n">
        <x:f>M90</x:f>
        <x:v>0</x:v>
      </x:c>
      <x:c r="H356" s="76" t="n"/>
      <x:c r="I356" s="76" t="n"/>
      <x:c r="J356" s="76" t="n"/>
      <x:c r="K356" s="76" t="n"/>
      <x:c r="L356" s="76" t="n"/>
      <x:c r="M356" s="76" t="n"/>
      <x:c r="N356" s="1" t="n"/>
      <x:c r="O356" s="1" t="n"/>
      <x:c r="P356" s="1" t="n"/>
      <x:c r="Q356" s="1" t="n"/>
      <x:c r="R356" s="1" t="n"/>
      <x:c r="S356" s="1" t="n"/>
      <x:c r="T356" s="1" t="n"/>
    </x:row>
    <x:row r="357">
      <x:c r="A357" s="80" t="n">
        <x:f>A91</x:f>
        <x:v>0</x:v>
      </x:c>
      <x:c r="B357" s="76" t="n"/>
      <x:c r="C357" s="76" t="n"/>
      <x:c r="D357" s="76" t="n"/>
      <x:c r="E357" s="80" t="n">
        <x:f>F91</x:f>
        <x:v>0</x:v>
      </x:c>
      <x:c r="F357" s="77" t="n"/>
      <x:c r="G357" s="76" t="n">
        <x:f>M91</x:f>
        <x:v>0</x:v>
      </x:c>
      <x:c r="H357" s="76" t="n"/>
      <x:c r="I357" s="76" t="n"/>
      <x:c r="J357" s="76" t="n"/>
      <x:c r="K357" s="76" t="n"/>
      <x:c r="L357" s="76" t="n"/>
      <x:c r="M357" s="76" t="n"/>
      <x:c r="N357" s="1" t="n"/>
      <x:c r="O357" s="1" t="n"/>
      <x:c r="P357" s="1" t="n"/>
      <x:c r="Q357" s="1" t="n"/>
      <x:c r="R357" s="1" t="n"/>
      <x:c r="S357" s="1" t="n"/>
      <x:c r="T357" s="1" t="n"/>
    </x:row>
    <x:row r="358">
      <x:c r="A358" s="80" t="n">
        <x:f>A92</x:f>
        <x:v>0</x:v>
      </x:c>
      <x:c r="B358" s="76" t="n"/>
      <x:c r="C358" s="76" t="n"/>
      <x:c r="D358" s="76" t="n"/>
      <x:c r="E358" s="80" t="n">
        <x:f>F92</x:f>
        <x:v>0</x:v>
      </x:c>
      <x:c r="F358" s="77" t="n"/>
      <x:c r="G358" s="76" t="n">
        <x:f>M92</x:f>
        <x:v>0</x:v>
      </x:c>
      <x:c r="H358" s="76" t="n"/>
      <x:c r="I358" s="76" t="n"/>
      <x:c r="J358" s="76" t="n"/>
      <x:c r="K358" s="76" t="n"/>
      <x:c r="L358" s="76" t="n"/>
      <x:c r="M358" s="76" t="n"/>
      <x:c r="N358" s="1" t="n"/>
      <x:c r="O358" s="1" t="n"/>
      <x:c r="P358" s="1" t="n"/>
      <x:c r="Q358" s="1" t="n"/>
      <x:c r="R358" s="1" t="n"/>
      <x:c r="S358" s="1" t="n"/>
      <x:c r="T358" s="1" t="n"/>
    </x:row>
    <x:row r="359">
      <x:c r="A359" s="80" t="n">
        <x:f>A93</x:f>
        <x:v>0</x:v>
      </x:c>
      <x:c r="B359" s="76" t="n"/>
      <x:c r="C359" s="76" t="n"/>
      <x:c r="D359" s="76" t="n"/>
      <x:c r="E359" s="80" t="n">
        <x:f>F93</x:f>
        <x:v>0</x:v>
      </x:c>
      <x:c r="F359" s="77" t="n"/>
      <x:c r="G359" s="76" t="n">
        <x:f>M93</x:f>
        <x:v>0</x:v>
      </x:c>
      <x:c r="H359" s="76" t="n"/>
      <x:c r="I359" s="76" t="n"/>
      <x:c r="J359" s="76" t="n"/>
      <x:c r="K359" s="76" t="n"/>
      <x:c r="L359" s="76" t="n"/>
      <x:c r="M359" s="76" t="n"/>
      <x:c r="N359" s="1" t="n"/>
      <x:c r="O359" s="1" t="n"/>
      <x:c r="P359" s="1" t="n"/>
      <x:c r="Q359" s="1" t="n"/>
      <x:c r="R359" s="1" t="n"/>
      <x:c r="S359" s="1" t="n"/>
      <x:c r="T359" s="1" t="n"/>
    </x:row>
    <x:row r="360">
      <x:c r="A360" s="80" t="n">
        <x:f>A94</x:f>
        <x:v>0</x:v>
      </x:c>
      <x:c r="B360" s="76" t="n"/>
      <x:c r="C360" s="76" t="n"/>
      <x:c r="D360" s="76" t="n"/>
      <x:c r="E360" s="80" t="n">
        <x:f>F94</x:f>
        <x:v>0</x:v>
      </x:c>
      <x:c r="F360" s="77" t="n"/>
      <x:c r="G360" s="76" t="n">
        <x:f>M94</x:f>
        <x:v>0</x:v>
      </x:c>
      <x:c r="H360" s="76" t="n"/>
      <x:c r="I360" s="76" t="n"/>
      <x:c r="J360" s="76" t="n"/>
      <x:c r="K360" s="76" t="n"/>
      <x:c r="L360" s="76" t="n"/>
      <x:c r="M360" s="76" t="n"/>
      <x:c r="N360" s="1" t="n"/>
      <x:c r="O360" s="1" t="n"/>
      <x:c r="P360" s="1" t="n"/>
      <x:c r="Q360" s="1" t="n"/>
      <x:c r="R360" s="1" t="n"/>
      <x:c r="S360" s="1" t="n"/>
      <x:c r="T360" s="1" t="n"/>
    </x:row>
    <x:row r="361">
      <x:c r="A361" s="80" t="n">
        <x:f>A95</x:f>
        <x:v>0</x:v>
      </x:c>
      <x:c r="B361" s="76" t="n"/>
      <x:c r="C361" s="76" t="n"/>
      <x:c r="D361" s="76" t="n"/>
      <x:c r="E361" s="80" t="n">
        <x:f>F95</x:f>
        <x:v>0</x:v>
      </x:c>
      <x:c r="F361" s="77" t="n"/>
      <x:c r="G361" s="76" t="n">
        <x:f>M95</x:f>
        <x:v>0</x:v>
      </x:c>
      <x:c r="H361" s="76" t="n"/>
      <x:c r="I361" s="76" t="n"/>
      <x:c r="J361" s="76" t="n"/>
      <x:c r="K361" s="76" t="n"/>
      <x:c r="L361" s="76" t="n"/>
      <x:c r="M361" s="76" t="n"/>
      <x:c r="N361" s="1" t="n"/>
      <x:c r="O361" s="1" t="n"/>
      <x:c r="P361" s="1" t="n"/>
      <x:c r="Q361" s="1" t="n"/>
      <x:c r="R361" s="1" t="n"/>
      <x:c r="S361" s="1" t="n"/>
      <x:c r="T361" s="1" t="n"/>
    </x:row>
    <x:row r="362">
      <x:c r="A362" s="80" t="n">
        <x:f>A96</x:f>
        <x:v>0</x:v>
      </x:c>
      <x:c r="B362" s="76" t="n"/>
      <x:c r="C362" s="76" t="n"/>
      <x:c r="D362" s="76" t="n"/>
      <x:c r="E362" s="80" t="n">
        <x:f>F96</x:f>
        <x:v>0</x:v>
      </x:c>
      <x:c r="F362" s="77" t="n"/>
      <x:c r="G362" s="76" t="n">
        <x:f>M96</x:f>
        <x:v>0</x:v>
      </x:c>
      <x:c r="H362" s="76" t="n"/>
      <x:c r="I362" s="76" t="n"/>
      <x:c r="J362" s="76" t="n"/>
      <x:c r="K362" s="76" t="n"/>
      <x:c r="L362" s="76" t="n"/>
      <x:c r="M362" s="76" t="n"/>
      <x:c r="N362" s="1" t="n"/>
      <x:c r="O362" s="1" t="n"/>
      <x:c r="P362" s="1" t="n"/>
      <x:c r="Q362" s="1" t="n"/>
      <x:c r="R362" s="1" t="n"/>
      <x:c r="S362" s="1" t="n"/>
      <x:c r="T362" s="1" t="n"/>
    </x:row>
    <x:row r="363">
      <x:c r="A363" s="80" t="n">
        <x:f>A97</x:f>
        <x:v>0</x:v>
      </x:c>
      <x:c r="B363" s="76" t="n"/>
      <x:c r="C363" s="76" t="n"/>
      <x:c r="D363" s="76" t="n"/>
      <x:c r="E363" s="80" t="n">
        <x:f>F97</x:f>
        <x:v>0</x:v>
      </x:c>
      <x:c r="F363" s="77" t="n"/>
      <x:c r="G363" s="76" t="n">
        <x:f>M97</x:f>
        <x:v>0</x:v>
      </x:c>
      <x:c r="H363" s="76" t="n"/>
      <x:c r="I363" s="76" t="n"/>
      <x:c r="J363" s="76" t="n"/>
      <x:c r="K363" s="76" t="n"/>
      <x:c r="L363" s="76" t="n"/>
      <x:c r="M363" s="76" t="n"/>
      <x:c r="N363" s="1" t="n"/>
      <x:c r="O363" s="1" t="n"/>
      <x:c r="P363" s="1" t="n"/>
      <x:c r="Q363" s="1" t="n"/>
      <x:c r="R363" s="1" t="n"/>
      <x:c r="S363" s="1" t="n"/>
      <x:c r="T363" s="1" t="n"/>
    </x:row>
    <x:row r="364">
      <x:c r="A364" s="80" t="n">
        <x:f>A98</x:f>
        <x:v>0</x:v>
      </x:c>
      <x:c r="B364" s="76" t="n"/>
      <x:c r="C364" s="76" t="n"/>
      <x:c r="D364" s="76" t="n"/>
      <x:c r="E364" s="80" t="n">
        <x:f>F98</x:f>
        <x:v>0</x:v>
      </x:c>
      <x:c r="F364" s="77" t="n"/>
      <x:c r="G364" s="76" t="n">
        <x:f>M98</x:f>
        <x:v>0</x:v>
      </x:c>
      <x:c r="H364" s="76" t="n"/>
      <x:c r="I364" s="76" t="n"/>
      <x:c r="J364" s="76" t="n"/>
      <x:c r="K364" s="76" t="n"/>
      <x:c r="L364" s="76" t="n"/>
      <x:c r="M364" s="76" t="n"/>
      <x:c r="N364" s="1" t="n"/>
      <x:c r="O364" s="1" t="n"/>
      <x:c r="P364" s="1" t="n"/>
      <x:c r="Q364" s="1" t="n"/>
      <x:c r="R364" s="1" t="n"/>
      <x:c r="S364" s="1" t="n"/>
      <x:c r="T364" s="1" t="n"/>
    </x:row>
    <x:row r="365">
      <x:c r="A365" s="80" t="n">
        <x:f>A99</x:f>
        <x:v>0</x:v>
      </x:c>
      <x:c r="B365" s="76" t="n"/>
      <x:c r="C365" s="76" t="n"/>
      <x:c r="D365" s="76" t="n"/>
      <x:c r="E365" s="80" t="n">
        <x:f>F99</x:f>
        <x:v>0</x:v>
      </x:c>
      <x:c r="F365" s="77" t="n"/>
      <x:c r="G365" s="76" t="n">
        <x:f>M99</x:f>
        <x:v>0</x:v>
      </x:c>
      <x:c r="H365" s="76" t="n"/>
      <x:c r="I365" s="76" t="n"/>
      <x:c r="J365" s="76" t="n"/>
      <x:c r="K365" s="76" t="n"/>
      <x:c r="L365" s="76" t="n"/>
      <x:c r="M365" s="76" t="n"/>
      <x:c r="N365" s="1" t="n"/>
      <x:c r="O365" s="1" t="n"/>
      <x:c r="P365" s="1" t="n"/>
      <x:c r="Q365" s="1" t="n"/>
      <x:c r="R365" s="1" t="n"/>
      <x:c r="S365" s="1" t="n"/>
      <x:c r="T365" s="1" t="n"/>
    </x:row>
    <x:row r="366">
      <x:c r="A366" s="80" t="n">
        <x:f>A100</x:f>
        <x:v>0</x:v>
      </x:c>
      <x:c r="B366" s="76" t="n"/>
      <x:c r="C366" s="76" t="n"/>
      <x:c r="D366" s="76" t="n"/>
      <x:c r="E366" s="80" t="n">
        <x:f>F100</x:f>
        <x:v>0</x:v>
      </x:c>
      <x:c r="F366" s="77" t="n"/>
      <x:c r="G366" s="76" t="n">
        <x:f>M100</x:f>
        <x:v>0</x:v>
      </x:c>
      <x:c r="H366" s="76" t="n"/>
      <x:c r="I366" s="76" t="n"/>
      <x:c r="J366" s="76" t="n"/>
      <x:c r="K366" s="76" t="n"/>
      <x:c r="L366" s="76" t="n"/>
      <x:c r="M366" s="76" t="n"/>
      <x:c r="N366" s="1" t="n"/>
      <x:c r="O366" s="1" t="n"/>
      <x:c r="P366" s="1" t="n"/>
      <x:c r="Q366" s="1" t="n"/>
      <x:c r="R366" s="1" t="n"/>
      <x:c r="S366" s="1" t="n"/>
      <x:c r="T366" s="1" t="n"/>
    </x:row>
    <x:row r="367">
      <x:c r="A367" s="80" t="n">
        <x:f>A101</x:f>
        <x:v>0</x:v>
      </x:c>
      <x:c r="B367" s="76" t="n"/>
      <x:c r="C367" s="76" t="n"/>
      <x:c r="D367" s="76" t="n"/>
      <x:c r="E367" s="80" t="n">
        <x:f>F101</x:f>
        <x:v>0</x:v>
      </x:c>
      <x:c r="F367" s="77" t="n"/>
      <x:c r="G367" s="76" t="n">
        <x:f>M101</x:f>
        <x:v>0</x:v>
      </x:c>
      <x:c r="H367" s="76" t="n"/>
      <x:c r="I367" s="76" t="n"/>
      <x:c r="J367" s="76" t="n"/>
      <x:c r="K367" s="76" t="n"/>
      <x:c r="L367" s="76" t="n"/>
      <x:c r="M367" s="76" t="n"/>
      <x:c r="N367" s="1" t="n"/>
      <x:c r="O367" s="1" t="n"/>
      <x:c r="P367" s="1" t="n"/>
      <x:c r="Q367" s="1" t="n"/>
      <x:c r="R367" s="1" t="n"/>
      <x:c r="S367" s="1" t="n"/>
      <x:c r="T367" s="1" t="n"/>
    </x:row>
    <x:row r="368">
      <x:c r="A368" s="80" t="n">
        <x:f>A102</x:f>
        <x:v>0</x:v>
      </x:c>
      <x:c r="B368" s="76" t="n"/>
      <x:c r="C368" s="76" t="n"/>
      <x:c r="D368" s="76" t="n"/>
      <x:c r="E368" s="80" t="n">
        <x:f>F102</x:f>
        <x:v>0</x:v>
      </x:c>
      <x:c r="F368" s="77" t="n"/>
      <x:c r="G368" s="76" t="n">
        <x:f>M102</x:f>
        <x:v>0</x:v>
      </x:c>
      <x:c r="H368" s="76" t="n"/>
      <x:c r="I368" s="76" t="n"/>
      <x:c r="J368" s="76" t="n"/>
      <x:c r="K368" s="76" t="n"/>
      <x:c r="L368" s="76" t="n"/>
      <x:c r="M368" s="76" t="n"/>
      <x:c r="N368" s="1" t="n"/>
      <x:c r="O368" s="1" t="n"/>
      <x:c r="P368" s="1" t="n"/>
      <x:c r="Q368" s="1" t="n"/>
      <x:c r="R368" s="1" t="n"/>
      <x:c r="S368" s="1" t="n"/>
      <x:c r="T368" s="1" t="n"/>
    </x:row>
    <x:row r="369">
      <x:c r="A369" s="80" t="n">
        <x:f>A103</x:f>
        <x:v>0</x:v>
      </x:c>
      <x:c r="B369" s="76" t="n"/>
      <x:c r="C369" s="76" t="n"/>
      <x:c r="D369" s="76" t="n"/>
      <x:c r="E369" s="80" t="n">
        <x:f>F103</x:f>
        <x:v>0</x:v>
      </x:c>
      <x:c r="F369" s="77" t="n"/>
      <x:c r="G369" s="76" t="n">
        <x:f>M103</x:f>
        <x:v>0</x:v>
      </x:c>
      <x:c r="H369" s="76" t="n"/>
      <x:c r="I369" s="76" t="n"/>
      <x:c r="J369" s="76" t="n"/>
      <x:c r="K369" s="76" t="n"/>
      <x:c r="L369" s="76" t="n"/>
      <x:c r="M369" s="76" t="n"/>
      <x:c r="N369" s="1" t="n"/>
      <x:c r="O369" s="1" t="n"/>
      <x:c r="P369" s="1" t="n"/>
      <x:c r="Q369" s="1" t="n"/>
      <x:c r="R369" s="1" t="n"/>
      <x:c r="S369" s="1" t="n"/>
      <x:c r="T369" s="1" t="n"/>
    </x:row>
    <x:row r="370">
      <x:c r="A370" s="80" t="n">
        <x:f>A104</x:f>
        <x:v>0</x:v>
      </x:c>
      <x:c r="B370" s="76" t="n"/>
      <x:c r="C370" s="76" t="n"/>
      <x:c r="D370" s="76" t="n"/>
      <x:c r="E370" s="80" t="n">
        <x:f>F104</x:f>
        <x:v>0</x:v>
      </x:c>
      <x:c r="F370" s="77" t="n"/>
      <x:c r="G370" s="76" t="n">
        <x:f>M104</x:f>
        <x:v>0</x:v>
      </x:c>
      <x:c r="H370" s="76" t="n"/>
      <x:c r="I370" s="76" t="n"/>
      <x:c r="J370" s="76" t="n"/>
      <x:c r="K370" s="76" t="n"/>
      <x:c r="L370" s="76" t="n"/>
      <x:c r="M370" s="76" t="n"/>
      <x:c r="N370" s="1" t="n"/>
      <x:c r="O370" s="1" t="n"/>
      <x:c r="P370" s="1" t="n"/>
      <x:c r="Q370" s="1" t="n"/>
      <x:c r="R370" s="1" t="n"/>
      <x:c r="S370" s="1" t="n"/>
      <x:c r="T370" s="1" t="n"/>
    </x:row>
    <x:row r="371">
      <x:c r="A371" s="80" t="n">
        <x:f>A105</x:f>
        <x:v>0</x:v>
      </x:c>
      <x:c r="B371" s="76" t="n"/>
      <x:c r="C371" s="76" t="n"/>
      <x:c r="D371" s="76" t="n"/>
      <x:c r="E371" s="80" t="n">
        <x:f>F105</x:f>
        <x:v>0</x:v>
      </x:c>
      <x:c r="F371" s="77" t="n"/>
      <x:c r="G371" s="76" t="n">
        <x:f>M105</x:f>
        <x:v>0</x:v>
      </x:c>
      <x:c r="H371" s="76" t="n"/>
      <x:c r="I371" s="76" t="n"/>
      <x:c r="J371" s="76" t="n"/>
      <x:c r="K371" s="76" t="n"/>
      <x:c r="L371" s="76" t="n"/>
      <x:c r="M371" s="76" t="n"/>
      <x:c r="N371" s="1" t="n"/>
      <x:c r="O371" s="1" t="n"/>
      <x:c r="P371" s="1" t="n"/>
      <x:c r="Q371" s="1" t="n"/>
      <x:c r="R371" s="1" t="n"/>
      <x:c r="S371" s="1" t="n"/>
      <x:c r="T371" s="1" t="n"/>
    </x:row>
    <x:row r="372">
      <x:c r="A372" s="80" t="n">
        <x:f>A106</x:f>
        <x:v>0</x:v>
      </x:c>
      <x:c r="B372" s="76" t="n"/>
      <x:c r="C372" s="76" t="n"/>
      <x:c r="D372" s="76" t="n"/>
      <x:c r="E372" s="80" t="n">
        <x:f>F106</x:f>
        <x:v>0</x:v>
      </x:c>
      <x:c r="F372" s="77" t="n"/>
      <x:c r="G372" s="76" t="n">
        <x:f>M106</x:f>
        <x:v>0</x:v>
      </x:c>
      <x:c r="H372" s="76" t="n"/>
      <x:c r="I372" s="76" t="n"/>
      <x:c r="J372" s="76" t="n"/>
      <x:c r="K372" s="76" t="n"/>
      <x:c r="L372" s="76" t="n"/>
      <x:c r="M372" s="76" t="n"/>
      <x:c r="N372" s="1" t="n"/>
      <x:c r="O372" s="1" t="n"/>
      <x:c r="P372" s="1" t="n"/>
      <x:c r="Q372" s="1" t="n"/>
      <x:c r="R372" s="1" t="n"/>
      <x:c r="S372" s="1" t="n"/>
      <x:c r="T372" s="1" t="n"/>
    </x:row>
    <x:row r="373">
      <x:c r="A373" s="80" t="n">
        <x:f>A107</x:f>
        <x:v>0</x:v>
      </x:c>
      <x:c r="B373" s="76" t="n"/>
      <x:c r="C373" s="76" t="n"/>
      <x:c r="D373" s="76" t="n"/>
      <x:c r="E373" s="80" t="n">
        <x:f>F107</x:f>
        <x:v>0</x:v>
      </x:c>
      <x:c r="F373" s="77" t="n"/>
      <x:c r="G373" s="76" t="n">
        <x:f>M107</x:f>
        <x:v>0</x:v>
      </x:c>
      <x:c r="H373" s="76" t="n"/>
      <x:c r="I373" s="76" t="n"/>
      <x:c r="J373" s="76" t="n"/>
      <x:c r="K373" s="76" t="n"/>
      <x:c r="L373" s="76" t="n"/>
      <x:c r="M373" s="76" t="n"/>
      <x:c r="N373" s="1" t="n"/>
      <x:c r="O373" s="1" t="n"/>
      <x:c r="P373" s="1" t="n"/>
      <x:c r="Q373" s="1" t="n"/>
      <x:c r="R373" s="1" t="n"/>
      <x:c r="S373" s="1" t="n"/>
      <x:c r="T373" s="1" t="n"/>
    </x:row>
    <x:row r="374">
      <x:c r="A374" s="80" t="n">
        <x:f>A108</x:f>
        <x:v>0</x:v>
      </x:c>
      <x:c r="B374" s="76" t="n"/>
      <x:c r="C374" s="76" t="n"/>
      <x:c r="D374" s="76" t="n"/>
      <x:c r="E374" s="80" t="n">
        <x:f>F108</x:f>
        <x:v>0</x:v>
      </x:c>
      <x:c r="F374" s="77" t="n"/>
      <x:c r="G374" s="76" t="n">
        <x:f>M108</x:f>
        <x:v>0</x:v>
      </x:c>
      <x:c r="H374" s="76" t="n"/>
      <x:c r="I374" s="76" t="n"/>
      <x:c r="J374" s="76" t="n"/>
      <x:c r="K374" s="76" t="n"/>
      <x:c r="L374" s="76" t="n"/>
      <x:c r="M374" s="76" t="n"/>
      <x:c r="N374" s="1" t="n"/>
      <x:c r="O374" s="1" t="n"/>
      <x:c r="P374" s="1" t="n"/>
      <x:c r="Q374" s="1" t="n"/>
      <x:c r="R374" s="1" t="n"/>
      <x:c r="S374" s="1" t="n"/>
      <x:c r="T374" s="1" t="n"/>
    </x:row>
    <x:row r="375">
      <x:c r="A375" s="80" t="n">
        <x:f>A109</x:f>
        <x:v>0</x:v>
      </x:c>
      <x:c r="B375" s="76" t="n"/>
      <x:c r="C375" s="76" t="n"/>
      <x:c r="D375" s="76" t="n"/>
      <x:c r="E375" s="80" t="n">
        <x:f>F109</x:f>
        <x:v>0</x:v>
      </x:c>
      <x:c r="F375" s="77" t="n"/>
      <x:c r="G375" s="76" t="n">
        <x:f>M109</x:f>
        <x:v>0</x:v>
      </x:c>
      <x:c r="H375" s="76" t="n"/>
      <x:c r="I375" s="76" t="n"/>
      <x:c r="J375" s="76" t="n"/>
      <x:c r="K375" s="76" t="n"/>
      <x:c r="L375" s="76" t="n"/>
      <x:c r="M375" s="76" t="n"/>
      <x:c r="N375" s="1" t="n"/>
      <x:c r="O375" s="1" t="n"/>
      <x:c r="P375" s="1" t="n"/>
      <x:c r="Q375" s="1" t="n"/>
      <x:c r="R375" s="1" t="n"/>
      <x:c r="S375" s="1" t="n"/>
      <x:c r="T375" s="1" t="n"/>
    </x:row>
    <x:row r="376">
      <x:c r="A376" s="80" t="n">
        <x:f>A110</x:f>
        <x:v>0</x:v>
      </x:c>
      <x:c r="B376" s="76" t="n"/>
      <x:c r="C376" s="76" t="n"/>
      <x:c r="D376" s="76" t="n"/>
      <x:c r="E376" s="80" t="n">
        <x:f>F110</x:f>
        <x:v>0</x:v>
      </x:c>
      <x:c r="F376" s="77" t="n"/>
      <x:c r="G376" s="76" t="n">
        <x:f>M110</x:f>
        <x:v>0</x:v>
      </x:c>
      <x:c r="H376" s="76" t="n"/>
      <x:c r="I376" s="76" t="n"/>
      <x:c r="J376" s="76" t="n"/>
      <x:c r="K376" s="76" t="n"/>
      <x:c r="L376" s="76" t="n"/>
      <x:c r="M376" s="76" t="n"/>
      <x:c r="N376" s="1" t="n"/>
      <x:c r="O376" s="1" t="n"/>
      <x:c r="P376" s="1" t="n"/>
      <x:c r="Q376" s="1" t="n"/>
      <x:c r="R376" s="1" t="n"/>
      <x:c r="S376" s="1" t="n"/>
      <x:c r="T376" s="1" t="n"/>
    </x:row>
    <x:row r="377">
      <x:c r="A377" s="80" t="n">
        <x:f>A111</x:f>
        <x:v>0</x:v>
      </x:c>
      <x:c r="B377" s="76" t="n"/>
      <x:c r="C377" s="76" t="n"/>
      <x:c r="D377" s="76" t="n"/>
      <x:c r="E377" s="80" t="n">
        <x:f>F111</x:f>
        <x:v>0</x:v>
      </x:c>
      <x:c r="F377" s="77" t="n"/>
      <x:c r="G377" s="76" t="n">
        <x:f>M111</x:f>
        <x:v>0</x:v>
      </x:c>
      <x:c r="H377" s="76" t="n"/>
      <x:c r="I377" s="76" t="n"/>
      <x:c r="J377" s="76" t="n"/>
      <x:c r="K377" s="76" t="n"/>
      <x:c r="L377" s="76" t="n"/>
      <x:c r="M377" s="76" t="n"/>
      <x:c r="N377" s="1" t="n"/>
      <x:c r="O377" s="1" t="n"/>
      <x:c r="P377" s="1" t="n"/>
      <x:c r="Q377" s="1" t="n"/>
      <x:c r="R377" s="1" t="n"/>
      <x:c r="S377" s="1" t="n"/>
      <x:c r="T377" s="1" t="n"/>
    </x:row>
    <x:row r="378">
      <x:c r="A378" s="80" t="n">
        <x:f>A112</x:f>
        <x:v>0</x:v>
      </x:c>
      <x:c r="B378" s="76" t="n"/>
      <x:c r="C378" s="76" t="n"/>
      <x:c r="D378" s="76" t="n"/>
      <x:c r="E378" s="80" t="n">
        <x:f>F112</x:f>
        <x:v>0</x:v>
      </x:c>
      <x:c r="F378" s="77" t="n"/>
      <x:c r="G378" s="76" t="n">
        <x:f>M112</x:f>
        <x:v>0</x:v>
      </x:c>
      <x:c r="H378" s="76" t="n"/>
      <x:c r="I378" s="76" t="n"/>
      <x:c r="J378" s="76" t="n"/>
      <x:c r="K378" s="76" t="n"/>
      <x:c r="L378" s="76" t="n"/>
      <x:c r="M378" s="76" t="n"/>
      <x:c r="N378" s="1" t="n"/>
      <x:c r="O378" s="1" t="n"/>
      <x:c r="P378" s="1" t="n"/>
      <x:c r="Q378" s="1" t="n"/>
      <x:c r="R378" s="1" t="n"/>
      <x:c r="S378" s="1" t="n"/>
      <x:c r="T378" s="1" t="n"/>
    </x:row>
    <x:row r="379">
      <x:c r="A379" s="80" t="n">
        <x:f>A113</x:f>
        <x:v>0</x:v>
      </x:c>
      <x:c r="B379" s="76" t="n"/>
      <x:c r="C379" s="76" t="n"/>
      <x:c r="D379" s="76" t="n"/>
      <x:c r="E379" s="80" t="n">
        <x:f>F113</x:f>
        <x:v>0</x:v>
      </x:c>
      <x:c r="F379" s="77" t="n"/>
      <x:c r="G379" s="76" t="n">
        <x:f>M113</x:f>
        <x:v>0</x:v>
      </x:c>
      <x:c r="H379" s="76" t="n"/>
      <x:c r="I379" s="76" t="n"/>
      <x:c r="J379" s="76" t="n"/>
      <x:c r="K379" s="76" t="n"/>
      <x:c r="L379" s="76" t="n"/>
      <x:c r="M379" s="76" t="n"/>
      <x:c r="N379" s="1" t="n"/>
      <x:c r="O379" s="1" t="n"/>
      <x:c r="P379" s="1" t="n"/>
      <x:c r="Q379" s="1" t="n"/>
      <x:c r="R379" s="1" t="n"/>
      <x:c r="S379" s="1" t="n"/>
      <x:c r="T379" s="1" t="n"/>
    </x:row>
    <x:row r="380">
      <x:c r="A380" s="80" t="n">
        <x:f>A114</x:f>
        <x:v>0</x:v>
      </x:c>
      <x:c r="B380" s="76" t="n"/>
      <x:c r="C380" s="76" t="n"/>
      <x:c r="D380" s="76" t="n"/>
      <x:c r="E380" s="80" t="n">
        <x:f>F114</x:f>
        <x:v>0</x:v>
      </x:c>
      <x:c r="F380" s="77" t="n"/>
      <x:c r="G380" s="76" t="n">
        <x:f>M114</x:f>
        <x:v>0</x:v>
      </x:c>
      <x:c r="H380" s="76" t="n"/>
      <x:c r="I380" s="76" t="n"/>
      <x:c r="J380" s="76" t="n"/>
      <x:c r="K380" s="76" t="n"/>
      <x:c r="L380" s="76" t="n"/>
      <x:c r="M380" s="76" t="n"/>
      <x:c r="N380" s="1" t="n"/>
      <x:c r="O380" s="1" t="n"/>
      <x:c r="P380" s="1" t="n"/>
      <x:c r="Q380" s="1" t="n"/>
      <x:c r="R380" s="1" t="n"/>
      <x:c r="S380" s="1" t="n"/>
      <x:c r="T380" s="1" t="n"/>
    </x:row>
    <x:row r="381">
      <x:c r="A381" s="80" t="n">
        <x:f>A115</x:f>
        <x:v>0</x:v>
      </x:c>
      <x:c r="B381" s="76" t="n"/>
      <x:c r="C381" s="76" t="n"/>
      <x:c r="D381" s="76" t="n"/>
      <x:c r="E381" s="80" t="n">
        <x:f>F115</x:f>
        <x:v>0</x:v>
      </x:c>
      <x:c r="F381" s="77" t="n"/>
      <x:c r="G381" s="76" t="n">
        <x:f>M115</x:f>
        <x:v>0</x:v>
      </x:c>
      <x:c r="H381" s="76" t="n"/>
      <x:c r="I381" s="76" t="n"/>
      <x:c r="J381" s="76" t="n"/>
      <x:c r="K381" s="76" t="n"/>
      <x:c r="L381" s="76" t="n"/>
      <x:c r="M381" s="76" t="n"/>
      <x:c r="N381" s="1" t="n"/>
      <x:c r="O381" s="1" t="n"/>
      <x:c r="P381" s="1" t="n"/>
      <x:c r="Q381" s="1" t="n"/>
      <x:c r="R381" s="1" t="n"/>
      <x:c r="S381" s="1" t="n"/>
      <x:c r="T381" s="1" t="n"/>
    </x:row>
    <x:row r="382">
      <x:c r="A382" s="80" t="n">
        <x:f>A116</x:f>
        <x:v>0</x:v>
      </x:c>
      <x:c r="B382" s="76" t="n"/>
      <x:c r="C382" s="76" t="n"/>
      <x:c r="D382" s="76" t="n"/>
      <x:c r="E382" s="80" t="n">
        <x:f>F116</x:f>
        <x:v>0</x:v>
      </x:c>
      <x:c r="F382" s="77" t="n"/>
      <x:c r="G382" s="76" t="n">
        <x:f>M116</x:f>
        <x:v>0</x:v>
      </x:c>
      <x:c r="H382" s="76" t="n"/>
      <x:c r="I382" s="76" t="n"/>
      <x:c r="J382" s="76" t="n"/>
      <x:c r="K382" s="76" t="n"/>
      <x:c r="L382" s="76" t="n"/>
      <x:c r="M382" s="76" t="n"/>
      <x:c r="N382" s="1" t="n"/>
      <x:c r="O382" s="1" t="n"/>
      <x:c r="P382" s="1" t="n"/>
      <x:c r="Q382" s="1" t="n"/>
      <x:c r="R382" s="1" t="n"/>
      <x:c r="S382" s="1" t="n"/>
      <x:c r="T382" s="1" t="n"/>
    </x:row>
    <x:row r="383">
      <x:c r="A383" s="80" t="n">
        <x:f>A117</x:f>
        <x:v>0</x:v>
      </x:c>
      <x:c r="B383" s="76" t="n"/>
      <x:c r="C383" s="76" t="n"/>
      <x:c r="D383" s="76" t="n"/>
      <x:c r="E383" s="80" t="n">
        <x:f>F117</x:f>
        <x:v>0</x:v>
      </x:c>
      <x:c r="F383" s="77" t="n"/>
      <x:c r="G383" s="76" t="n">
        <x:f>M117</x:f>
        <x:v>0</x:v>
      </x:c>
      <x:c r="H383" s="76" t="n"/>
      <x:c r="I383" s="76" t="n"/>
      <x:c r="J383" s="76" t="n"/>
      <x:c r="K383" s="76" t="n"/>
      <x:c r="L383" s="76" t="n"/>
      <x:c r="M383" s="76" t="n"/>
      <x:c r="N383" s="1" t="n"/>
      <x:c r="O383" s="1" t="n"/>
      <x:c r="P383" s="1" t="n"/>
      <x:c r="Q383" s="1" t="n"/>
      <x:c r="R383" s="1" t="n"/>
      <x:c r="S383" s="1" t="n"/>
      <x:c r="T383" s="1" t="n"/>
    </x:row>
    <x:row r="384">
      <x:c r="A384" s="80" t="n">
        <x:f>A118</x:f>
        <x:v>0</x:v>
      </x:c>
      <x:c r="B384" s="76" t="n"/>
      <x:c r="C384" s="76" t="n"/>
      <x:c r="D384" s="76" t="n"/>
      <x:c r="E384" s="80" t="n">
        <x:f>F118</x:f>
        <x:v>0</x:v>
      </x:c>
      <x:c r="F384" s="77" t="n"/>
      <x:c r="G384" s="76" t="n">
        <x:f>M118</x:f>
        <x:v>0</x:v>
      </x:c>
      <x:c r="H384" s="76" t="n"/>
      <x:c r="I384" s="76" t="n"/>
      <x:c r="J384" s="76" t="n"/>
      <x:c r="K384" s="76" t="n"/>
      <x:c r="L384" s="76" t="n"/>
      <x:c r="M384" s="76" t="n"/>
      <x:c r="N384" s="1" t="n"/>
      <x:c r="O384" s="1" t="n"/>
      <x:c r="P384" s="1" t="n"/>
      <x:c r="Q384" s="1" t="n"/>
      <x:c r="R384" s="1" t="n"/>
      <x:c r="S384" s="1" t="n"/>
      <x:c r="T384" s="1" t="n"/>
    </x:row>
    <x:row r="385">
      <x:c r="A385" s="80" t="n">
        <x:f>A119</x:f>
        <x:v>0</x:v>
      </x:c>
      <x:c r="B385" s="76" t="n"/>
      <x:c r="C385" s="76" t="n"/>
      <x:c r="D385" s="76" t="n"/>
      <x:c r="E385" s="80" t="n">
        <x:f>F119</x:f>
        <x:v>0</x:v>
      </x:c>
      <x:c r="F385" s="77" t="n"/>
      <x:c r="G385" s="76" t="n">
        <x:f>M119</x:f>
        <x:v>0</x:v>
      </x:c>
      <x:c r="H385" s="76" t="n"/>
      <x:c r="I385" s="76" t="n"/>
      <x:c r="J385" s="76" t="n"/>
      <x:c r="K385" s="76" t="n"/>
      <x:c r="L385" s="76" t="n"/>
      <x:c r="M385" s="76" t="n"/>
      <x:c r="N385" s="1" t="n"/>
      <x:c r="O385" s="1" t="n"/>
      <x:c r="P385" s="1" t="n"/>
      <x:c r="Q385" s="1" t="n"/>
      <x:c r="R385" s="1" t="n"/>
      <x:c r="S385" s="1" t="n"/>
      <x:c r="T385" s="1" t="n"/>
    </x:row>
    <x:row r="386">
      <x:c r="A386" s="80" t="n">
        <x:f>A120</x:f>
        <x:v>0</x:v>
      </x:c>
      <x:c r="B386" s="76" t="n"/>
      <x:c r="C386" s="76" t="n"/>
      <x:c r="D386" s="76" t="n"/>
      <x:c r="E386" s="80" t="n">
        <x:f>F120</x:f>
        <x:v>0</x:v>
      </x:c>
      <x:c r="F386" s="77" t="n"/>
      <x:c r="G386" s="76" t="n">
        <x:f>M120</x:f>
        <x:v>0</x:v>
      </x:c>
      <x:c r="H386" s="76" t="n"/>
      <x:c r="I386" s="76" t="n"/>
      <x:c r="J386" s="76" t="n"/>
      <x:c r="K386" s="76" t="n"/>
      <x:c r="L386" s="76" t="n"/>
      <x:c r="M386" s="76" t="n"/>
      <x:c r="N386" s="1" t="n"/>
      <x:c r="O386" s="1" t="n"/>
      <x:c r="P386" s="1" t="n"/>
      <x:c r="Q386" s="1" t="n"/>
      <x:c r="R386" s="1" t="n"/>
      <x:c r="S386" s="1" t="n"/>
      <x:c r="T386" s="1" t="n"/>
    </x:row>
    <x:row r="387">
      <x:c r="A387" s="80" t="n">
        <x:f>A121</x:f>
        <x:v>0</x:v>
      </x:c>
      <x:c r="B387" s="76" t="n"/>
      <x:c r="C387" s="76" t="n"/>
      <x:c r="D387" s="76" t="n"/>
      <x:c r="E387" s="80" t="n">
        <x:f>F121</x:f>
        <x:v>0</x:v>
      </x:c>
      <x:c r="F387" s="77" t="n"/>
      <x:c r="G387" s="76" t="n">
        <x:f>M121</x:f>
        <x:v>0</x:v>
      </x:c>
      <x:c r="H387" s="76" t="n"/>
      <x:c r="I387" s="76" t="n"/>
      <x:c r="J387" s="76" t="n"/>
      <x:c r="K387" s="76" t="n"/>
      <x:c r="L387" s="76" t="n"/>
      <x:c r="M387" s="76" t="n"/>
    </x:row>
    <x:row r="388">
      <x:c r="A388" s="80" t="n">
        <x:f>A122</x:f>
        <x:v>0</x:v>
      </x:c>
      <x:c r="B388" s="76" t="n"/>
      <x:c r="C388" s="76" t="n"/>
      <x:c r="D388" s="76" t="n"/>
      <x:c r="E388" s="80" t="n">
        <x:f>F122</x:f>
        <x:v>0</x:v>
      </x:c>
      <x:c r="F388" s="77" t="n"/>
      <x:c r="G388" s="76" t="n">
        <x:f>M122</x:f>
        <x:v>0</x:v>
      </x:c>
      <x:c r="H388" s="76" t="n"/>
      <x:c r="I388" s="76" t="n"/>
      <x:c r="J388" s="76" t="n"/>
      <x:c r="K388" s="76" t="n"/>
      <x:c r="L388" s="76" t="n"/>
      <x:c r="M388" s="76" t="n"/>
    </x:row>
    <x:row r="389">
      <x:c r="A389" s="80" t="n">
        <x:f>A123</x:f>
        <x:v>0</x:v>
      </x:c>
      <x:c r="B389" s="76" t="n"/>
      <x:c r="C389" s="76" t="n"/>
      <x:c r="D389" s="76" t="n"/>
      <x:c r="E389" s="80" t="n">
        <x:f>F123</x:f>
        <x:v>0</x:v>
      </x:c>
      <x:c r="F389" s="77" t="n"/>
      <x:c r="G389" s="76" t="n">
        <x:f>M123</x:f>
        <x:v>0</x:v>
      </x:c>
      <x:c r="H389" s="76" t="n"/>
      <x:c r="I389" s="76" t="n"/>
      <x:c r="J389" s="76" t="n"/>
      <x:c r="K389" s="76" t="n"/>
      <x:c r="L389" s="76" t="n"/>
      <x:c r="M389" s="76" t="n"/>
    </x:row>
    <x:row r="390">
      <x:c r="A390" s="80" t="n">
        <x:f>A124</x:f>
        <x:v>0</x:v>
      </x:c>
      <x:c r="B390" s="76" t="n"/>
      <x:c r="C390" s="76" t="n"/>
      <x:c r="D390" s="76" t="n"/>
      <x:c r="E390" s="80" t="n">
        <x:f>F124</x:f>
        <x:v>0</x:v>
      </x:c>
      <x:c r="F390" s="77" t="n"/>
      <x:c r="G390" s="76" t="n">
        <x:f>M124</x:f>
        <x:v>0</x:v>
      </x:c>
      <x:c r="H390" s="76" t="n"/>
      <x:c r="I390" s="76" t="n"/>
      <x:c r="J390" s="76" t="n"/>
      <x:c r="K390" s="76" t="n"/>
      <x:c r="L390" s="76" t="n"/>
      <x:c r="M390" s="76" t="n"/>
    </x:row>
    <x:row r="391">
      <x:c r="A391" s="80" t="n">
        <x:f>A125</x:f>
        <x:v>0</x:v>
      </x:c>
      <x:c r="B391" s="76" t="n"/>
      <x:c r="C391" s="76" t="n"/>
      <x:c r="D391" s="76" t="n"/>
      <x:c r="E391" s="80" t="n">
        <x:f>F125</x:f>
        <x:v>0</x:v>
      </x:c>
      <x:c r="F391" s="77" t="n"/>
      <x:c r="G391" s="76" t="n">
        <x:f>M125</x:f>
        <x:v>0</x:v>
      </x:c>
      <x:c r="H391" s="76" t="n"/>
      <x:c r="I391" s="76" t="n"/>
      <x:c r="J391" s="76" t="n"/>
      <x:c r="K391" s="76" t="n"/>
      <x:c r="L391" s="76" t="n"/>
      <x:c r="M391" s="76" t="n"/>
    </x:row>
    <x:row r="392">
      <x:c r="A392" s="80" t="n">
        <x:f>A126</x:f>
        <x:v>0</x:v>
      </x:c>
      <x:c r="B392" s="76" t="n"/>
      <x:c r="C392" s="76" t="n"/>
      <x:c r="D392" s="76" t="n"/>
      <x:c r="E392" s="80" t="n">
        <x:f>F126</x:f>
        <x:v>0</x:v>
      </x:c>
      <x:c r="F392" s="77" t="n"/>
      <x:c r="G392" s="76" t="n">
        <x:f>M126</x:f>
        <x:v>0</x:v>
      </x:c>
      <x:c r="H392" s="76" t="n"/>
      <x:c r="I392" s="76" t="n"/>
      <x:c r="J392" s="76" t="n"/>
      <x:c r="K392" s="76" t="n"/>
      <x:c r="L392" s="76" t="n"/>
      <x:c r="M392" s="76" t="n"/>
    </x:row>
    <x:row r="393">
      <x:c r="A393" s="80" t="n">
        <x:f>A127</x:f>
        <x:v>0</x:v>
      </x:c>
      <x:c r="B393" s="76" t="n"/>
      <x:c r="C393" s="76" t="n"/>
      <x:c r="D393" s="76" t="n"/>
      <x:c r="E393" s="80" t="n">
        <x:f>F127</x:f>
        <x:v>0</x:v>
      </x:c>
      <x:c r="F393" s="77" t="n"/>
      <x:c r="G393" s="76" t="n">
        <x:f>M127</x:f>
        <x:v>0</x:v>
      </x:c>
      <x:c r="H393" s="76" t="n"/>
      <x:c r="I393" s="76" t="n"/>
      <x:c r="J393" s="76" t="n"/>
      <x:c r="K393" s="76" t="n"/>
      <x:c r="L393" s="76" t="n"/>
      <x:c r="M393" s="76" t="n"/>
    </x:row>
    <x:row r="394">
      <x:c r="A394" s="80" t="n">
        <x:f>A128</x:f>
        <x:v>0</x:v>
      </x:c>
      <x:c r="B394" s="76" t="n"/>
      <x:c r="C394" s="76" t="n"/>
      <x:c r="D394" s="76" t="n"/>
      <x:c r="E394" s="80" t="n">
        <x:f>F128</x:f>
        <x:v>0</x:v>
      </x:c>
      <x:c r="F394" s="77" t="n"/>
      <x:c r="G394" s="76" t="n">
        <x:f>M128</x:f>
        <x:v>0</x:v>
      </x:c>
      <x:c r="H394" s="76" t="n"/>
      <x:c r="I394" s="76" t="n"/>
      <x:c r="J394" s="76" t="n"/>
      <x:c r="K394" s="76" t="n"/>
      <x:c r="L394" s="76" t="n"/>
      <x:c r="M394" s="76" t="n"/>
    </x:row>
    <x:row r="395">
      <x:c r="A395" s="80" t="n">
        <x:f>A129</x:f>
        <x:v>0</x:v>
      </x:c>
      <x:c r="B395" s="76" t="n"/>
      <x:c r="C395" s="76" t="n"/>
      <x:c r="D395" s="76" t="n"/>
      <x:c r="E395" s="80" t="n">
        <x:f>F129</x:f>
        <x:v>0</x:v>
      </x:c>
      <x:c r="F395" s="77" t="n"/>
      <x:c r="G395" s="76" t="n">
        <x:f>M129</x:f>
        <x:v>0</x:v>
      </x:c>
      <x:c r="H395" s="76" t="n"/>
      <x:c r="I395" s="76" t="n"/>
      <x:c r="J395" s="76" t="n"/>
      <x:c r="K395" s="76" t="n"/>
      <x:c r="L395" s="76" t="n"/>
      <x:c r="M395" s="76" t="n"/>
    </x:row>
    <x:row r="396">
      <x:c r="A396" s="80" t="n">
        <x:f>A130</x:f>
        <x:v>0</x:v>
      </x:c>
      <x:c r="B396" s="76" t="n"/>
      <x:c r="C396" s="76" t="n"/>
      <x:c r="D396" s="76" t="n"/>
      <x:c r="E396" s="80" t="n">
        <x:f>F130</x:f>
        <x:v>0</x:v>
      </x:c>
      <x:c r="F396" s="77" t="n"/>
      <x:c r="G396" s="76" t="n">
        <x:f>M130</x:f>
        <x:v>0</x:v>
      </x:c>
      <x:c r="H396" s="76" t="n"/>
      <x:c r="I396" s="76" t="n"/>
      <x:c r="J396" s="76" t="n"/>
      <x:c r="K396" s="76" t="n"/>
      <x:c r="L396" s="76" t="n"/>
      <x:c r="M396" s="76" t="n"/>
    </x:row>
    <x:row r="397">
      <x:c r="A397" s="80" t="n">
        <x:f>A131</x:f>
        <x:v>0</x:v>
      </x:c>
      <x:c r="B397" s="76" t="n"/>
      <x:c r="C397" s="76" t="n"/>
      <x:c r="D397" s="76" t="n"/>
      <x:c r="E397" s="80" t="n">
        <x:f>F131</x:f>
        <x:v>0</x:v>
      </x:c>
      <x:c r="F397" s="77" t="n"/>
      <x:c r="G397" s="76" t="n">
        <x:f>M131</x:f>
        <x:v>0</x:v>
      </x:c>
      <x:c r="H397" s="76" t="n"/>
      <x:c r="I397" s="76" t="n"/>
      <x:c r="J397" s="76" t="n"/>
      <x:c r="K397" s="76" t="n"/>
      <x:c r="L397" s="76" t="n"/>
      <x:c r="M397" s="76" t="n"/>
    </x:row>
    <x:row r="398">
      <x:c r="A398" s="80" t="n">
        <x:f>A132</x:f>
        <x:v>0</x:v>
      </x:c>
      <x:c r="B398" s="76" t="n"/>
      <x:c r="C398" s="76" t="n"/>
      <x:c r="D398" s="76" t="n"/>
      <x:c r="E398" s="80" t="n">
        <x:f>F132</x:f>
        <x:v>0</x:v>
      </x:c>
      <x:c r="F398" s="77" t="n"/>
      <x:c r="G398" s="76" t="n">
        <x:f>M132</x:f>
        <x:v>0</x:v>
      </x:c>
      <x:c r="H398" s="76" t="n"/>
      <x:c r="I398" s="76" t="n"/>
      <x:c r="J398" s="76" t="n"/>
      <x:c r="K398" s="76" t="n"/>
      <x:c r="L398" s="76" t="n"/>
      <x:c r="M398" s="76" t="n"/>
    </x:row>
    <x:row r="399">
      <x:c r="A399" s="80" t="n">
        <x:f>A133</x:f>
        <x:v>0</x:v>
      </x:c>
      <x:c r="B399" s="76" t="n"/>
      <x:c r="C399" s="76" t="n"/>
      <x:c r="D399" s="76" t="n"/>
      <x:c r="E399" s="80" t="n">
        <x:f>F133</x:f>
        <x:v>0</x:v>
      </x:c>
      <x:c r="F399" s="77" t="n"/>
      <x:c r="G399" s="76" t="n">
        <x:f>M133</x:f>
        <x:v>0</x:v>
      </x:c>
      <x:c r="H399" s="76" t="n"/>
      <x:c r="I399" s="76" t="n"/>
      <x:c r="J399" s="76" t="n"/>
      <x:c r="K399" s="76" t="n"/>
      <x:c r="L399" s="76" t="n"/>
      <x:c r="M399" s="76" t="n"/>
    </x:row>
    <x:row r="400">
      <x:c r="A400" s="80" t="n">
        <x:f>A134</x:f>
        <x:v>0</x:v>
      </x:c>
      <x:c r="B400" s="76" t="n"/>
      <x:c r="C400" s="76" t="n"/>
      <x:c r="D400" s="76" t="n"/>
      <x:c r="E400" s="80" t="n">
        <x:f>F134</x:f>
        <x:v>0</x:v>
      </x:c>
      <x:c r="F400" s="77" t="n"/>
      <x:c r="G400" s="76" t="n">
        <x:f>M134</x:f>
        <x:v>0</x:v>
      </x:c>
      <x:c r="H400" s="76" t="n"/>
      <x:c r="I400" s="76" t="n"/>
      <x:c r="J400" s="76" t="n"/>
      <x:c r="K400" s="76" t="n"/>
      <x:c r="L400" s="76" t="n"/>
      <x:c r="M400" s="76" t="n"/>
    </x:row>
    <x:row r="401">
      <x:c r="A401" s="80" t="n">
        <x:f>A135</x:f>
        <x:v>0</x:v>
      </x:c>
      <x:c r="B401" s="76" t="n"/>
      <x:c r="C401" s="76" t="n"/>
      <x:c r="D401" s="76" t="n"/>
      <x:c r="E401" s="80" t="n">
        <x:f>F135</x:f>
        <x:v>0</x:v>
      </x:c>
      <x:c r="F401" s="77" t="n"/>
      <x:c r="G401" s="76" t="n">
        <x:f>M135</x:f>
        <x:v>0</x:v>
      </x:c>
      <x:c r="H401" s="76" t="n"/>
      <x:c r="I401" s="76" t="n"/>
      <x:c r="J401" s="76" t="n"/>
      <x:c r="K401" s="76" t="n"/>
      <x:c r="L401" s="76" t="n"/>
      <x:c r="M401" s="76" t="n"/>
    </x:row>
    <x:row r="402">
      <x:c r="A402" s="80" t="n">
        <x:f>A136</x:f>
        <x:v>0</x:v>
      </x:c>
      <x:c r="B402" s="76" t="n"/>
      <x:c r="C402" s="76" t="n"/>
      <x:c r="D402" s="76" t="n"/>
      <x:c r="E402" s="80" t="n">
        <x:f>F136</x:f>
        <x:v>0</x:v>
      </x:c>
      <x:c r="F402" s="77" t="n"/>
      <x:c r="G402" s="76" t="n">
        <x:f>M136</x:f>
        <x:v>0</x:v>
      </x:c>
      <x:c r="H402" s="76" t="n"/>
      <x:c r="I402" s="76" t="n"/>
      <x:c r="J402" s="76" t="n"/>
      <x:c r="K402" s="76" t="n"/>
      <x:c r="L402" s="76" t="n"/>
      <x:c r="M402" s="76" t="n"/>
    </x:row>
    <x:row r="403">
      <x:c r="A403" s="80" t="n">
        <x:f>A137</x:f>
        <x:v>0</x:v>
      </x:c>
      <x:c r="B403" s="76" t="n"/>
      <x:c r="C403" s="76" t="n"/>
      <x:c r="D403" s="76" t="n"/>
      <x:c r="E403" s="80" t="n">
        <x:f>F137</x:f>
        <x:v>0</x:v>
      </x:c>
      <x:c r="F403" s="77" t="n"/>
      <x:c r="G403" s="76" t="n">
        <x:f>M137</x:f>
        <x:v>0</x:v>
      </x:c>
      <x:c r="H403" s="76" t="n"/>
      <x:c r="I403" s="76" t="n"/>
      <x:c r="J403" s="76" t="n"/>
      <x:c r="K403" s="76" t="n"/>
      <x:c r="L403" s="76" t="n"/>
      <x:c r="M403" s="76" t="n"/>
    </x:row>
    <x:row r="404">
      <x:c r="A404" s="80" t="n">
        <x:f>A138</x:f>
        <x:v>0</x:v>
      </x:c>
      <x:c r="B404" s="76" t="n"/>
      <x:c r="C404" s="76" t="n"/>
      <x:c r="D404" s="76" t="n"/>
      <x:c r="E404" s="80" t="n">
        <x:f>F138</x:f>
        <x:v>0</x:v>
      </x:c>
      <x:c r="F404" s="77" t="n"/>
      <x:c r="G404" s="76" t="n">
        <x:f>M138</x:f>
        <x:v>0</x:v>
      </x:c>
      <x:c r="H404" s="76" t="n"/>
      <x:c r="I404" s="76" t="n"/>
      <x:c r="J404" s="76" t="n"/>
      <x:c r="K404" s="76" t="n"/>
      <x:c r="L404" s="76" t="n"/>
      <x:c r="M404" s="76" t="n"/>
    </x:row>
    <x:row r="405">
      <x:c r="A405" s="80" t="n">
        <x:f>A139</x:f>
        <x:v>0</x:v>
      </x:c>
      <x:c r="B405" s="76" t="n"/>
      <x:c r="C405" s="76" t="n"/>
      <x:c r="D405" s="76" t="n"/>
      <x:c r="E405" s="80" t="n">
        <x:f>F139</x:f>
        <x:v>0</x:v>
      </x:c>
      <x:c r="F405" s="77" t="n"/>
      <x:c r="G405" s="76" t="n">
        <x:f>M139</x:f>
        <x:v>0</x:v>
      </x:c>
      <x:c r="H405" s="76" t="n"/>
      <x:c r="I405" s="76" t="n"/>
      <x:c r="J405" s="76" t="n"/>
      <x:c r="K405" s="76" t="n"/>
      <x:c r="L405" s="76" t="n"/>
      <x:c r="M405" s="76" t="n"/>
    </x:row>
    <x:row r="406">
      <x:c r="A406" s="80" t="n">
        <x:f>A140</x:f>
        <x:v>0</x:v>
      </x:c>
      <x:c r="B406" s="76" t="n"/>
      <x:c r="C406" s="76" t="n"/>
      <x:c r="D406" s="76" t="n"/>
      <x:c r="E406" s="80" t="n">
        <x:f>F140</x:f>
        <x:v>0</x:v>
      </x:c>
      <x:c r="F406" s="77" t="n"/>
      <x:c r="G406" s="76" t="n">
        <x:f>M140</x:f>
        <x:v>0</x:v>
      </x:c>
      <x:c r="H406" s="76" t="n"/>
      <x:c r="I406" s="76" t="n"/>
      <x:c r="J406" s="76" t="n"/>
      <x:c r="K406" s="76" t="n"/>
      <x:c r="L406" s="76" t="n"/>
      <x:c r="M406" s="76" t="n"/>
    </x:row>
    <x:row r="407">
      <x:c r="A407" s="80" t="n">
        <x:f>A141</x:f>
        <x:v>0</x:v>
      </x:c>
      <x:c r="B407" s="76" t="n"/>
      <x:c r="C407" s="76" t="n"/>
      <x:c r="D407" s="76" t="n"/>
      <x:c r="E407" s="80" t="n">
        <x:f>F141</x:f>
        <x:v>0</x:v>
      </x:c>
      <x:c r="F407" s="77" t="n"/>
      <x:c r="G407" s="76" t="n">
        <x:f>M141</x:f>
        <x:v>0</x:v>
      </x:c>
      <x:c r="H407" s="76" t="n"/>
      <x:c r="I407" s="76" t="n"/>
      <x:c r="J407" s="76" t="n"/>
      <x:c r="K407" s="76" t="n"/>
      <x:c r="L407" s="76" t="n"/>
      <x:c r="M407" s="76" t="n"/>
    </x:row>
    <x:row r="408">
      <x:c r="A408" s="80" t="n">
        <x:f>A142</x:f>
        <x:v>0</x:v>
      </x:c>
      <x:c r="B408" s="76" t="n"/>
      <x:c r="C408" s="76" t="n"/>
      <x:c r="D408" s="76" t="n"/>
      <x:c r="E408" s="80" t="n">
        <x:f>F142</x:f>
        <x:v>0</x:v>
      </x:c>
      <x:c r="F408" s="77" t="n"/>
      <x:c r="G408" s="76" t="n">
        <x:f>M142</x:f>
        <x:v>0</x:v>
      </x:c>
      <x:c r="H408" s="76" t="n"/>
      <x:c r="I408" s="76" t="n"/>
      <x:c r="J408" s="76" t="n"/>
      <x:c r="K408" s="76" t="n"/>
      <x:c r="L408" s="76" t="n"/>
      <x:c r="M408" s="76" t="n"/>
    </x:row>
    <x:row r="409">
      <x:c r="A409" s="80" t="n">
        <x:f>A143</x:f>
        <x:v>0</x:v>
      </x:c>
      <x:c r="B409" s="76" t="n"/>
      <x:c r="C409" s="76" t="n"/>
      <x:c r="D409" s="76" t="n"/>
      <x:c r="E409" s="80" t="n">
        <x:f>F143</x:f>
        <x:v>0</x:v>
      </x:c>
      <x:c r="F409" s="77" t="n"/>
      <x:c r="G409" s="76" t="n">
        <x:f>M143</x:f>
        <x:v>0</x:v>
      </x:c>
      <x:c r="H409" s="76" t="n"/>
      <x:c r="I409" s="76" t="n"/>
      <x:c r="J409" s="76" t="n"/>
      <x:c r="K409" s="76" t="n"/>
      <x:c r="L409" s="76" t="n"/>
      <x:c r="M409" s="76" t="n"/>
    </x:row>
    <x:row r="410">
      <x:c r="A410" s="80" t="n">
        <x:f>A144</x:f>
        <x:v>0</x:v>
      </x:c>
      <x:c r="B410" s="76" t="n"/>
      <x:c r="C410" s="76" t="n"/>
      <x:c r="D410" s="76" t="n"/>
      <x:c r="E410" s="80" t="n">
        <x:f>F144</x:f>
        <x:v>0</x:v>
      </x:c>
      <x:c r="F410" s="77" t="n"/>
      <x:c r="G410" s="76" t="n">
        <x:f>M144</x:f>
        <x:v>0</x:v>
      </x:c>
      <x:c r="H410" s="76" t="n"/>
      <x:c r="I410" s="76" t="n"/>
      <x:c r="J410" s="76" t="n"/>
      <x:c r="K410" s="76" t="n"/>
      <x:c r="L410" s="76" t="n"/>
      <x:c r="M410" s="76" t="n"/>
    </x:row>
    <x:row r="411">
      <x:c r="A411" s="80" t="n">
        <x:f>A145</x:f>
        <x:v>0</x:v>
      </x:c>
      <x:c r="B411" s="76" t="n"/>
      <x:c r="C411" s="76" t="n"/>
      <x:c r="D411" s="76" t="n"/>
      <x:c r="E411" s="80" t="n">
        <x:f>F145</x:f>
        <x:v>0</x:v>
      </x:c>
      <x:c r="F411" s="77" t="n"/>
      <x:c r="G411" s="76" t="n">
        <x:f>M145</x:f>
        <x:v>0</x:v>
      </x:c>
      <x:c r="H411" s="76" t="n"/>
      <x:c r="I411" s="76" t="n"/>
      <x:c r="J411" s="76" t="n"/>
      <x:c r="K411" s="76" t="n"/>
      <x:c r="L411" s="76" t="n"/>
      <x:c r="M411" s="76" t="n"/>
    </x:row>
    <x:row r="412">
      <x:c r="A412" s="80" t="n">
        <x:f>A146</x:f>
        <x:v>0</x:v>
      </x:c>
      <x:c r="B412" s="76" t="n"/>
      <x:c r="C412" s="76" t="n"/>
      <x:c r="D412" s="76" t="n"/>
      <x:c r="E412" s="80" t="n">
        <x:f>F146</x:f>
        <x:v>0</x:v>
      </x:c>
      <x:c r="F412" s="77" t="n"/>
      <x:c r="G412" s="76" t="n">
        <x:f>M146</x:f>
        <x:v>0</x:v>
      </x:c>
      <x:c r="H412" s="76" t="n"/>
      <x:c r="I412" s="76" t="n"/>
      <x:c r="J412" s="76" t="n"/>
      <x:c r="K412" s="76" t="n"/>
      <x:c r="L412" s="76" t="n"/>
      <x:c r="M412" s="76" t="n"/>
    </x:row>
    <x:row r="413">
      <x:c r="A413" s="80" t="n">
        <x:f>A147</x:f>
        <x:v>0</x:v>
      </x:c>
      <x:c r="B413" s="76" t="n"/>
      <x:c r="C413" s="76" t="n"/>
      <x:c r="D413" s="76" t="n"/>
      <x:c r="E413" s="80" t="n">
        <x:f>F147</x:f>
        <x:v>0</x:v>
      </x:c>
      <x:c r="F413" s="77" t="n"/>
      <x:c r="G413" s="76" t="n">
        <x:f>M147</x:f>
        <x:v>0</x:v>
      </x:c>
      <x:c r="H413" s="76" t="n"/>
      <x:c r="I413" s="76" t="n"/>
      <x:c r="J413" s="76" t="n"/>
      <x:c r="K413" s="76" t="n"/>
      <x:c r="L413" s="76" t="n"/>
      <x:c r="M413" s="76" t="n"/>
    </x:row>
    <x:row r="414">
      <x:c r="A414" s="80" t="n">
        <x:f>A148</x:f>
        <x:v>0</x:v>
      </x:c>
      <x:c r="B414" s="76" t="n"/>
      <x:c r="C414" s="76" t="n"/>
      <x:c r="D414" s="76" t="n"/>
      <x:c r="E414" s="80" t="n">
        <x:f>F148</x:f>
        <x:v>0</x:v>
      </x:c>
      <x:c r="F414" s="77" t="n"/>
      <x:c r="G414" s="76" t="n">
        <x:f>M148</x:f>
        <x:v>0</x:v>
      </x:c>
      <x:c r="H414" s="76" t="n"/>
      <x:c r="I414" s="76" t="n"/>
      <x:c r="J414" s="76" t="n"/>
      <x:c r="K414" s="76" t="n"/>
      <x:c r="L414" s="76" t="n"/>
      <x:c r="M414" s="76" t="n"/>
    </x:row>
    <x:row r="415">
      <x:c r="A415" s="80" t="n">
        <x:f>A149</x:f>
        <x:v>0</x:v>
      </x:c>
      <x:c r="B415" s="76" t="n"/>
      <x:c r="C415" s="76" t="n"/>
      <x:c r="D415" s="76" t="n"/>
      <x:c r="E415" s="80" t="n">
        <x:f>F149</x:f>
        <x:v>0</x:v>
      </x:c>
      <x:c r="F415" s="77" t="n"/>
      <x:c r="G415" s="76" t="n">
        <x:f>M149</x:f>
        <x:v>0</x:v>
      </x:c>
      <x:c r="H415" s="76" t="n"/>
      <x:c r="I415" s="76" t="n"/>
      <x:c r="J415" s="76" t="n"/>
      <x:c r="K415" s="76" t="n"/>
      <x:c r="L415" s="76" t="n"/>
      <x:c r="M415" s="76" t="n"/>
    </x:row>
    <x:row r="416">
      <x:c r="A416" s="80" t="n">
        <x:f>A150</x:f>
        <x:v>0</x:v>
      </x:c>
      <x:c r="B416" s="76" t="n"/>
      <x:c r="C416" s="76" t="n"/>
      <x:c r="D416" s="76" t="n"/>
      <x:c r="E416" s="80" t="n">
        <x:f>F150</x:f>
        <x:v>0</x:v>
      </x:c>
      <x:c r="F416" s="77" t="n"/>
      <x:c r="G416" s="76" t="n">
        <x:f>M150</x:f>
        <x:v>0</x:v>
      </x:c>
      <x:c r="H416" s="76" t="n"/>
      <x:c r="I416" s="76" t="n"/>
      <x:c r="J416" s="76" t="n"/>
      <x:c r="K416" s="76" t="n"/>
      <x:c r="L416" s="76" t="n"/>
      <x:c r="M416" s="76" t="n"/>
    </x:row>
    <x:row r="417">
      <x:c r="A417" s="80" t="n">
        <x:f>A151</x:f>
        <x:v>0</x:v>
      </x:c>
      <x:c r="B417" s="76" t="n"/>
      <x:c r="C417" s="76" t="n"/>
      <x:c r="D417" s="76" t="n"/>
      <x:c r="E417" s="80" t="n">
        <x:f>F151</x:f>
        <x:v>0</x:v>
      </x:c>
      <x:c r="F417" s="77" t="n"/>
      <x:c r="G417" s="76" t="n">
        <x:f>M151</x:f>
        <x:v>0</x:v>
      </x:c>
      <x:c r="H417" s="76" t="n"/>
      <x:c r="I417" s="76" t="n"/>
      <x:c r="J417" s="76" t="n"/>
      <x:c r="K417" s="76" t="n"/>
      <x:c r="L417" s="76" t="n"/>
      <x:c r="M417" s="76" t="n"/>
    </x:row>
    <x:row r="418">
      <x:c r="A418" s="80" t="n">
        <x:f>A152</x:f>
        <x:v>0</x:v>
      </x:c>
      <x:c r="B418" s="76" t="n"/>
      <x:c r="C418" s="76" t="n"/>
      <x:c r="D418" s="76" t="n"/>
      <x:c r="E418" s="80" t="n">
        <x:f>F152</x:f>
        <x:v>0</x:v>
      </x:c>
      <x:c r="F418" s="77" t="n"/>
      <x:c r="G418" s="76" t="n">
        <x:f>M152</x:f>
        <x:v>0</x:v>
      </x:c>
      <x:c r="H418" s="76" t="n"/>
      <x:c r="I418" s="76" t="n"/>
      <x:c r="J418" s="76" t="n"/>
      <x:c r="K418" s="76" t="n"/>
      <x:c r="L418" s="76" t="n"/>
      <x:c r="M418" s="76" t="n"/>
    </x:row>
    <x:row r="419">
      <x:c r="A419" s="80" t="n">
        <x:f>A153</x:f>
        <x:v>0</x:v>
      </x:c>
      <x:c r="B419" s="76" t="n"/>
      <x:c r="C419" s="76" t="n"/>
      <x:c r="D419" s="76" t="n"/>
      <x:c r="E419" s="80" t="n">
        <x:f>F153</x:f>
        <x:v>0</x:v>
      </x:c>
      <x:c r="F419" s="77" t="n"/>
      <x:c r="G419" s="76" t="n">
        <x:f>M153</x:f>
        <x:v>0</x:v>
      </x:c>
      <x:c r="H419" s="76" t="n"/>
      <x:c r="I419" s="76" t="n"/>
      <x:c r="J419" s="76" t="n"/>
      <x:c r="K419" s="76" t="n"/>
      <x:c r="L419" s="76" t="n"/>
      <x:c r="M419" s="76" t="n"/>
    </x:row>
    <x:row r="420">
      <x:c r="A420" s="80" t="n">
        <x:f>A154</x:f>
        <x:v>0</x:v>
      </x:c>
      <x:c r="B420" s="76" t="n"/>
      <x:c r="C420" s="76" t="n"/>
      <x:c r="D420" s="76" t="n"/>
      <x:c r="E420" s="80" t="n">
        <x:f>F154</x:f>
        <x:v>0</x:v>
      </x:c>
      <x:c r="F420" s="77" t="n"/>
      <x:c r="G420" s="76" t="n">
        <x:f>M154</x:f>
        <x:v>0</x:v>
      </x:c>
      <x:c r="H420" s="76" t="n"/>
      <x:c r="I420" s="76" t="n"/>
      <x:c r="J420" s="76" t="n"/>
      <x:c r="K420" s="76" t="n"/>
      <x:c r="L420" s="76" t="n"/>
      <x:c r="M420" s="76" t="n"/>
    </x:row>
    <x:row r="421">
      <x:c r="A421" s="80" t="n">
        <x:f>A155</x:f>
        <x:v>0</x:v>
      </x:c>
      <x:c r="B421" s="76" t="n"/>
      <x:c r="C421" s="76" t="n"/>
      <x:c r="D421" s="76" t="n"/>
      <x:c r="E421" s="80" t="n">
        <x:f>F155</x:f>
        <x:v>0</x:v>
      </x:c>
      <x:c r="F421" s="77" t="n"/>
      <x:c r="G421" s="76" t="n">
        <x:f>M155</x:f>
        <x:v>0</x:v>
      </x:c>
      <x:c r="H421" s="76" t="n"/>
      <x:c r="I421" s="76" t="n"/>
      <x:c r="J421" s="76" t="n"/>
      <x:c r="K421" s="76" t="n"/>
      <x:c r="L421" s="76" t="n"/>
      <x:c r="M421" s="76" t="n"/>
    </x:row>
    <x:row r="422">
      <x:c r="A422" s="80" t="n">
        <x:f>A156</x:f>
        <x:v>0</x:v>
      </x:c>
      <x:c r="B422" s="76" t="n"/>
      <x:c r="C422" s="76" t="n"/>
      <x:c r="D422" s="76" t="n"/>
      <x:c r="E422" s="80" t="n">
        <x:f>F156</x:f>
        <x:v>0</x:v>
      </x:c>
      <x:c r="F422" s="77" t="n"/>
      <x:c r="G422" s="76" t="n">
        <x:f>M156</x:f>
        <x:v>0</x:v>
      </x:c>
      <x:c r="H422" s="76" t="n"/>
      <x:c r="I422" s="76" t="n"/>
      <x:c r="J422" s="76" t="n"/>
      <x:c r="K422" s="76" t="n"/>
      <x:c r="L422" s="76" t="n"/>
      <x:c r="M422" s="76" t="n"/>
    </x:row>
    <x:row r="423">
      <x:c r="A423" s="80" t="n">
        <x:f>A157</x:f>
        <x:v>0</x:v>
      </x:c>
      <x:c r="B423" s="76" t="n"/>
      <x:c r="C423" s="76" t="n"/>
      <x:c r="D423" s="76" t="n"/>
      <x:c r="E423" s="80" t="n">
        <x:f>F157</x:f>
        <x:v>0</x:v>
      </x:c>
      <x:c r="F423" s="77" t="n"/>
      <x:c r="G423" s="76" t="n">
        <x:f>M157</x:f>
        <x:v>0</x:v>
      </x:c>
      <x:c r="H423" s="76" t="n"/>
      <x:c r="I423" s="76" t="n"/>
      <x:c r="J423" s="76" t="n"/>
      <x:c r="K423" s="76" t="n"/>
      <x:c r="L423" s="76" t="n"/>
      <x:c r="M423" s="76" t="n"/>
    </x:row>
    <x:row r="424">
      <x:c r="A424" s="80" t="n">
        <x:f>A158</x:f>
        <x:v>0</x:v>
      </x:c>
      <x:c r="B424" s="76" t="n"/>
      <x:c r="C424" s="76" t="n"/>
      <x:c r="D424" s="76" t="n"/>
      <x:c r="E424" s="80" t="n">
        <x:f>F158</x:f>
        <x:v>0</x:v>
      </x:c>
      <x:c r="F424" s="77" t="n"/>
      <x:c r="G424" s="76" t="n">
        <x:f>M158</x:f>
        <x:v>0</x:v>
      </x:c>
      <x:c r="H424" s="76" t="n"/>
      <x:c r="I424" s="76" t="n"/>
      <x:c r="J424" s="76" t="n"/>
      <x:c r="K424" s="76" t="n"/>
      <x:c r="L424" s="76" t="n"/>
      <x:c r="M424" s="76" t="n"/>
    </x:row>
    <x:row r="425">
      <x:c r="A425" s="80" t="n">
        <x:f>A159</x:f>
        <x:v>0</x:v>
      </x:c>
      <x:c r="B425" s="76" t="n"/>
      <x:c r="C425" s="76" t="n"/>
      <x:c r="D425" s="76" t="n"/>
      <x:c r="E425" s="80" t="n">
        <x:f>F159</x:f>
        <x:v>0</x:v>
      </x:c>
      <x:c r="F425" s="77" t="n"/>
      <x:c r="G425" s="76" t="n">
        <x:f>M159</x:f>
        <x:v>0</x:v>
      </x:c>
      <x:c r="H425" s="76" t="n"/>
      <x:c r="I425" s="76" t="n"/>
      <x:c r="J425" s="76" t="n"/>
      <x:c r="K425" s="76" t="n"/>
      <x:c r="L425" s="76" t="n"/>
      <x:c r="M425" s="76" t="n"/>
    </x:row>
    <x:row r="426">
      <x:c r="A426" s="80" t="n">
        <x:f>A160</x:f>
        <x:v>0</x:v>
      </x:c>
      <x:c r="B426" s="76" t="n"/>
      <x:c r="C426" s="76" t="n"/>
      <x:c r="D426" s="76" t="n"/>
      <x:c r="E426" s="80" t="n">
        <x:f>F160</x:f>
        <x:v>0</x:v>
      </x:c>
      <x:c r="F426" s="77" t="n"/>
      <x:c r="G426" s="76" t="n">
        <x:f>M160</x:f>
        <x:v>0</x:v>
      </x:c>
      <x:c r="H426" s="76" t="n"/>
      <x:c r="I426" s="76" t="n"/>
      <x:c r="J426" s="76" t="n"/>
      <x:c r="K426" s="76" t="n"/>
      <x:c r="L426" s="76" t="n"/>
      <x:c r="M426" s="76" t="n"/>
    </x:row>
    <x:row r="427">
      <x:c r="A427" s="80" t="n">
        <x:f>A161</x:f>
        <x:v>0</x:v>
      </x:c>
      <x:c r="B427" s="76" t="n"/>
      <x:c r="C427" s="76" t="n"/>
      <x:c r="D427" s="76" t="n"/>
      <x:c r="E427" s="80" t="n">
        <x:f>F161</x:f>
        <x:v>0</x:v>
      </x:c>
      <x:c r="F427" s="77" t="n"/>
      <x:c r="G427" s="76" t="n">
        <x:f>M161</x:f>
        <x:v>0</x:v>
      </x:c>
      <x:c r="H427" s="76" t="n"/>
      <x:c r="I427" s="76" t="n"/>
      <x:c r="J427" s="76" t="n"/>
      <x:c r="K427" s="76" t="n"/>
      <x:c r="L427" s="76" t="n"/>
      <x:c r="M427" s="76" t="n"/>
    </x:row>
    <x:row r="428">
      <x:c r="A428" s="80" t="n">
        <x:f>A162</x:f>
        <x:v>0</x:v>
      </x:c>
      <x:c r="B428" s="76" t="n"/>
      <x:c r="C428" s="76" t="n"/>
      <x:c r="D428" s="76" t="n"/>
      <x:c r="E428" s="80" t="n">
        <x:f>F162</x:f>
        <x:v>0</x:v>
      </x:c>
      <x:c r="F428" s="77" t="n"/>
      <x:c r="G428" s="76" t="n">
        <x:f>M162</x:f>
        <x:v>0</x:v>
      </x:c>
      <x:c r="H428" s="76" t="n"/>
      <x:c r="I428" s="76" t="n"/>
      <x:c r="J428" s="76" t="n"/>
      <x:c r="K428" s="76" t="n"/>
      <x:c r="L428" s="76" t="n"/>
      <x:c r="M428" s="76" t="n"/>
    </x:row>
    <x:row r="429">
      <x:c r="A429" s="80" t="n">
        <x:f>A163</x:f>
        <x:v>0</x:v>
      </x:c>
      <x:c r="B429" s="76" t="n"/>
      <x:c r="C429" s="76" t="n"/>
      <x:c r="D429" s="76" t="n"/>
      <x:c r="E429" s="80" t="n">
        <x:f>F163</x:f>
        <x:v>0</x:v>
      </x:c>
      <x:c r="F429" s="77" t="n"/>
      <x:c r="G429" s="76" t="n">
        <x:f>M163</x:f>
        <x:v>0</x:v>
      </x:c>
      <x:c r="H429" s="76" t="n"/>
      <x:c r="I429" s="76" t="n"/>
      <x:c r="J429" s="76" t="n"/>
      <x:c r="K429" s="76" t="n"/>
      <x:c r="L429" s="76" t="n"/>
      <x:c r="M429" s="76" t="n"/>
    </x:row>
    <x:row r="430">
      <x:c r="A430" s="80" t="n">
        <x:f>A164</x:f>
        <x:v>0</x:v>
      </x:c>
      <x:c r="B430" s="76" t="n"/>
      <x:c r="C430" s="76" t="n"/>
      <x:c r="D430" s="76" t="n"/>
      <x:c r="E430" s="80" t="n">
        <x:f>F164</x:f>
        <x:v>0</x:v>
      </x:c>
      <x:c r="F430" s="77" t="n"/>
      <x:c r="G430" s="76" t="n">
        <x:f>M164</x:f>
        <x:v>0</x:v>
      </x:c>
      <x:c r="H430" s="76" t="n"/>
      <x:c r="I430" s="76" t="n"/>
      <x:c r="J430" s="76" t="n"/>
      <x:c r="K430" s="76" t="n"/>
      <x:c r="L430" s="76" t="n"/>
      <x:c r="M430" s="76" t="n"/>
    </x:row>
    <x:row r="431">
      <x:c r="A431" s="80" t="n">
        <x:f>A165</x:f>
        <x:v>0</x:v>
      </x:c>
      <x:c r="B431" s="76" t="n"/>
      <x:c r="C431" s="76" t="n"/>
      <x:c r="D431" s="76" t="n"/>
      <x:c r="E431" s="80" t="n">
        <x:f>F165</x:f>
        <x:v>0</x:v>
      </x:c>
      <x:c r="F431" s="77" t="n"/>
      <x:c r="G431" s="76" t="n">
        <x:f>M165</x:f>
        <x:v>0</x:v>
      </x:c>
      <x:c r="H431" s="76" t="n"/>
      <x:c r="I431" s="76" t="n"/>
      <x:c r="J431" s="76" t="n"/>
      <x:c r="K431" s="76" t="n"/>
      <x:c r="L431" s="76" t="n"/>
      <x:c r="M431" s="76" t="n"/>
    </x:row>
    <x:row r="432">
      <x:c r="A432" s="80" t="n">
        <x:f>A166</x:f>
        <x:v>0</x:v>
      </x:c>
      <x:c r="B432" s="76" t="n"/>
      <x:c r="C432" s="76" t="n"/>
      <x:c r="D432" s="76" t="n"/>
      <x:c r="E432" s="80" t="n">
        <x:f>F166</x:f>
        <x:v>0</x:v>
      </x:c>
      <x:c r="F432" s="77" t="n"/>
      <x:c r="G432" s="76" t="n">
        <x:f>M166</x:f>
        <x:v>0</x:v>
      </x:c>
      <x:c r="H432" s="76" t="n"/>
      <x:c r="I432" s="76" t="n"/>
      <x:c r="J432" s="76" t="n"/>
      <x:c r="K432" s="76" t="n"/>
      <x:c r="L432" s="76" t="n"/>
      <x:c r="M432" s="76" t="n"/>
    </x:row>
    <x:row r="433">
      <x:c r="A433" s="80" t="n">
        <x:f>A167</x:f>
        <x:v>0</x:v>
      </x:c>
      <x:c r="B433" s="76" t="n"/>
      <x:c r="C433" s="76" t="n"/>
      <x:c r="D433" s="76" t="n"/>
      <x:c r="E433" s="80" t="n">
        <x:f>F167</x:f>
        <x:v>0</x:v>
      </x:c>
      <x:c r="F433" s="77" t="n"/>
      <x:c r="G433" s="76" t="n">
        <x:f>M167</x:f>
        <x:v>0</x:v>
      </x:c>
      <x:c r="H433" s="76" t="n"/>
      <x:c r="I433" s="76" t="n"/>
      <x:c r="J433" s="76" t="n"/>
      <x:c r="K433" s="76" t="n"/>
      <x:c r="L433" s="76" t="n"/>
      <x:c r="M433" s="76" t="n"/>
    </x:row>
    <x:row r="434">
      <x:c r="A434" s="80" t="n">
        <x:f>A168</x:f>
        <x:v>0</x:v>
      </x:c>
      <x:c r="B434" s="76" t="n"/>
      <x:c r="C434" s="76" t="n"/>
      <x:c r="D434" s="76" t="n"/>
      <x:c r="E434" s="80" t="n">
        <x:f>F168</x:f>
        <x:v>0</x:v>
      </x:c>
      <x:c r="F434" s="77" t="n"/>
      <x:c r="G434" s="76" t="n">
        <x:f>M168</x:f>
        <x:v>0</x:v>
      </x:c>
      <x:c r="H434" s="76" t="n"/>
      <x:c r="I434" s="76" t="n"/>
      <x:c r="J434" s="76" t="n"/>
      <x:c r="K434" s="76" t="n"/>
      <x:c r="L434" s="76" t="n"/>
      <x:c r="M434" s="76" t="n"/>
    </x:row>
    <x:row r="435">
      <x:c r="A435" s="80" t="n">
        <x:f>A169</x:f>
        <x:v>0</x:v>
      </x:c>
      <x:c r="B435" s="76" t="n"/>
      <x:c r="C435" s="76" t="n"/>
      <x:c r="D435" s="76" t="n"/>
      <x:c r="E435" s="80" t="n">
        <x:f>F169</x:f>
        <x:v>0</x:v>
      </x:c>
      <x:c r="F435" s="77" t="n"/>
      <x:c r="G435" s="76" t="n">
        <x:f>M169</x:f>
        <x:v>0</x:v>
      </x:c>
      <x:c r="H435" s="76" t="n"/>
      <x:c r="I435" s="76" t="n"/>
      <x:c r="J435" s="76" t="n"/>
      <x:c r="K435" s="76" t="n"/>
      <x:c r="L435" s="76" t="n"/>
      <x:c r="M435" s="76" t="n"/>
    </x:row>
    <x:row r="436">
      <x:c r="A436" s="80" t="n">
        <x:f>A170</x:f>
        <x:v>0</x:v>
      </x:c>
      <x:c r="B436" s="76" t="n"/>
      <x:c r="C436" s="76" t="n"/>
      <x:c r="D436" s="76" t="n"/>
      <x:c r="E436" s="80" t="n">
        <x:f>F170</x:f>
        <x:v>0</x:v>
      </x:c>
      <x:c r="F436" s="77" t="n"/>
      <x:c r="G436" s="76" t="n">
        <x:f>M170</x:f>
        <x:v>0</x:v>
      </x:c>
      <x:c r="H436" s="76" t="n"/>
      <x:c r="I436" s="76" t="n"/>
      <x:c r="J436" s="76" t="n"/>
      <x:c r="K436" s="76" t="n"/>
      <x:c r="L436" s="76" t="n"/>
      <x:c r="M436" s="76" t="n"/>
    </x:row>
    <x:row r="437">
      <x:c r="A437" s="80" t="n">
        <x:f>A171</x:f>
        <x:v>0</x:v>
      </x:c>
      <x:c r="B437" s="76" t="n"/>
      <x:c r="C437" s="76" t="n"/>
      <x:c r="D437" s="76" t="n"/>
      <x:c r="E437" s="80" t="n">
        <x:f>F171</x:f>
        <x:v>0</x:v>
      </x:c>
      <x:c r="F437" s="77" t="n"/>
      <x:c r="G437" s="76" t="n">
        <x:f>M171</x:f>
        <x:v>0</x:v>
      </x:c>
      <x:c r="H437" s="76" t="n"/>
      <x:c r="I437" s="76" t="n"/>
      <x:c r="J437" s="76" t="n"/>
      <x:c r="K437" s="76" t="n"/>
      <x:c r="L437" s="76" t="n"/>
      <x:c r="M437" s="76" t="n"/>
    </x:row>
    <x:row r="438">
      <x:c r="A438" s="80" t="n">
        <x:f>A172</x:f>
        <x:v>0</x:v>
      </x:c>
      <x:c r="B438" s="76" t="n"/>
      <x:c r="C438" s="76" t="n"/>
      <x:c r="D438" s="76" t="n"/>
      <x:c r="E438" s="80" t="n">
        <x:f>F172</x:f>
        <x:v>0</x:v>
      </x:c>
      <x:c r="F438" s="77" t="n"/>
      <x:c r="G438" s="76" t="n">
        <x:f>M172</x:f>
        <x:v>0</x:v>
      </x:c>
      <x:c r="H438" s="76" t="n"/>
      <x:c r="I438" s="76" t="n"/>
      <x:c r="J438" s="76" t="n"/>
      <x:c r="K438" s="76" t="n"/>
      <x:c r="L438" s="76" t="n"/>
      <x:c r="M438" s="76" t="n"/>
    </x:row>
    <x:row r="439">
      <x:c r="A439" s="80" t="n">
        <x:f>A173</x:f>
        <x:v>0</x:v>
      </x:c>
      <x:c r="B439" s="76" t="n"/>
      <x:c r="C439" s="76" t="n"/>
      <x:c r="D439" s="76" t="n"/>
      <x:c r="E439" s="80" t="n">
        <x:f>F173</x:f>
        <x:v>0</x:v>
      </x:c>
      <x:c r="F439" s="77" t="n"/>
      <x:c r="G439" s="76" t="n">
        <x:f>M173</x:f>
        <x:v>0</x:v>
      </x:c>
      <x:c r="H439" s="76" t="n"/>
      <x:c r="I439" s="76" t="n"/>
      <x:c r="J439" s="76" t="n"/>
      <x:c r="K439" s="76" t="n"/>
      <x:c r="L439" s="76" t="n"/>
      <x:c r="M439" s="76" t="n"/>
    </x:row>
    <x:row r="440">
      <x:c r="A440" s="80" t="n">
        <x:f>A174</x:f>
        <x:v>0</x:v>
      </x:c>
      <x:c r="B440" s="76" t="n"/>
      <x:c r="C440" s="76" t="n"/>
      <x:c r="D440" s="76" t="n"/>
      <x:c r="E440" s="80" t="n">
        <x:f>F174</x:f>
        <x:v>0</x:v>
      </x:c>
      <x:c r="F440" s="77" t="n"/>
      <x:c r="G440" s="76" t="n">
        <x:f>M174</x:f>
        <x:v>0</x:v>
      </x:c>
      <x:c r="H440" s="76" t="n"/>
      <x:c r="I440" s="76" t="n"/>
      <x:c r="J440" s="76" t="n"/>
      <x:c r="K440" s="76" t="n"/>
      <x:c r="L440" s="76" t="n"/>
      <x:c r="M440" s="76" t="n"/>
    </x:row>
    <x:row r="441">
      <x:c r="A441" s="80" t="n">
        <x:f>A175</x:f>
        <x:v>0</x:v>
      </x:c>
      <x:c r="B441" s="76" t="n"/>
      <x:c r="C441" s="76" t="n"/>
      <x:c r="D441" s="76" t="n"/>
      <x:c r="E441" s="80" t="n">
        <x:f>F175</x:f>
        <x:v>0</x:v>
      </x:c>
      <x:c r="F441" s="77" t="n"/>
      <x:c r="G441" s="76" t="n">
        <x:f>M175</x:f>
        <x:v>0</x:v>
      </x:c>
      <x:c r="H441" s="76" t="n"/>
      <x:c r="I441" s="76" t="n"/>
      <x:c r="J441" s="76" t="n"/>
      <x:c r="K441" s="76" t="n"/>
      <x:c r="L441" s="76" t="n"/>
      <x:c r="M441" s="76" t="n"/>
    </x:row>
    <x:row r="442">
      <x:c r="A442" s="80" t="n">
        <x:f>A176</x:f>
        <x:v>0</x:v>
      </x:c>
      <x:c r="B442" s="76" t="n"/>
      <x:c r="C442" s="76" t="n"/>
      <x:c r="D442" s="76" t="n"/>
      <x:c r="E442" s="80" t="n">
        <x:f>F176</x:f>
        <x:v>0</x:v>
      </x:c>
      <x:c r="F442" s="77" t="n"/>
      <x:c r="G442" s="76" t="n">
        <x:f>M176</x:f>
        <x:v>0</x:v>
      </x:c>
      <x:c r="H442" s="76" t="n"/>
      <x:c r="I442" s="76" t="n"/>
      <x:c r="J442" s="76" t="n"/>
      <x:c r="K442" s="76" t="n"/>
      <x:c r="L442" s="76" t="n"/>
      <x:c r="M442" s="76" t="n"/>
    </x:row>
    <x:row r="443">
      <x:c r="A443" s="80" t="n">
        <x:f>A177</x:f>
        <x:v>0</x:v>
      </x:c>
      <x:c r="B443" s="76" t="n"/>
      <x:c r="C443" s="76" t="n"/>
      <x:c r="D443" s="76" t="n"/>
      <x:c r="E443" s="80" t="n">
        <x:f>F177</x:f>
        <x:v>0</x:v>
      </x:c>
      <x:c r="F443" s="77" t="n"/>
      <x:c r="G443" s="76" t="n">
        <x:f>M177</x:f>
        <x:v>0</x:v>
      </x:c>
      <x:c r="H443" s="76" t="n"/>
      <x:c r="I443" s="76" t="n"/>
      <x:c r="J443" s="76" t="n"/>
      <x:c r="K443" s="76" t="n"/>
      <x:c r="L443" s="76" t="n"/>
      <x:c r="M443" s="76" t="n"/>
    </x:row>
    <x:row r="444">
      <x:c r="A444" s="80" t="n">
        <x:f>A178</x:f>
        <x:v>0</x:v>
      </x:c>
      <x:c r="B444" s="76" t="n"/>
      <x:c r="C444" s="76" t="n"/>
      <x:c r="D444" s="76" t="n"/>
      <x:c r="E444" s="80" t="n">
        <x:f>F178</x:f>
        <x:v>0</x:v>
      </x:c>
      <x:c r="F444" s="77" t="n"/>
      <x:c r="G444" s="76" t="n">
        <x:f>M178</x:f>
        <x:v>0</x:v>
      </x:c>
      <x:c r="H444" s="76" t="n"/>
      <x:c r="I444" s="76" t="n"/>
      <x:c r="J444" s="76" t="n"/>
      <x:c r="K444" s="76" t="n"/>
      <x:c r="L444" s="76" t="n"/>
      <x:c r="M444" s="76" t="n"/>
    </x:row>
    <x:row r="445">
      <x:c r="A445" s="80" t="n">
        <x:f>A179</x:f>
        <x:v>0</x:v>
      </x:c>
      <x:c r="B445" s="76" t="n"/>
      <x:c r="C445" s="76" t="n"/>
      <x:c r="D445" s="76" t="n"/>
      <x:c r="E445" s="80" t="n">
        <x:f>F179</x:f>
        <x:v>0</x:v>
      </x:c>
      <x:c r="F445" s="77" t="n"/>
      <x:c r="G445" s="76" t="n">
        <x:f>M179</x:f>
        <x:v>0</x:v>
      </x:c>
      <x:c r="H445" s="76" t="n"/>
      <x:c r="I445" s="76" t="n"/>
      <x:c r="J445" s="76" t="n"/>
      <x:c r="K445" s="76" t="n"/>
      <x:c r="L445" s="76" t="n"/>
      <x:c r="M445" s="76" t="n"/>
    </x:row>
    <x:row r="446">
      <x:c r="A446" s="80" t="n">
        <x:f>A180</x:f>
        <x:v>0</x:v>
      </x:c>
      <x:c r="B446" s="76" t="n"/>
      <x:c r="C446" s="76" t="n"/>
      <x:c r="D446" s="76" t="n"/>
      <x:c r="E446" s="80" t="n">
        <x:f>F180</x:f>
        <x:v>0</x:v>
      </x:c>
      <x:c r="F446" s="77" t="n"/>
      <x:c r="G446" s="76" t="n">
        <x:f>M180</x:f>
        <x:v>0</x:v>
      </x:c>
      <x:c r="H446" s="76" t="n"/>
      <x:c r="I446" s="76" t="n"/>
      <x:c r="J446" s="76" t="n"/>
      <x:c r="K446" s="76" t="n"/>
      <x:c r="L446" s="76" t="n"/>
      <x:c r="M446" s="76" t="n"/>
    </x:row>
    <x:row r="447">
      <x:c r="A447" s="80" t="n">
        <x:f>A181</x:f>
        <x:v>0</x:v>
      </x:c>
      <x:c r="B447" s="76" t="n"/>
      <x:c r="C447" s="76" t="n"/>
      <x:c r="D447" s="76" t="n"/>
      <x:c r="E447" s="80" t="n">
        <x:f>F181</x:f>
        <x:v>0</x:v>
      </x:c>
      <x:c r="F447" s="77" t="n"/>
      <x:c r="G447" s="76" t="n">
        <x:f>M181</x:f>
        <x:v>0</x:v>
      </x:c>
      <x:c r="H447" s="76" t="n"/>
      <x:c r="I447" s="76" t="n"/>
      <x:c r="J447" s="76" t="n"/>
      <x:c r="K447" s="76" t="n"/>
      <x:c r="L447" s="76" t="n"/>
      <x:c r="M447" s="76" t="n"/>
    </x:row>
    <x:row r="448">
      <x:c r="A448" s="80" t="n">
        <x:f>A182</x:f>
        <x:v>0</x:v>
      </x:c>
      <x:c r="B448" s="76" t="n"/>
      <x:c r="C448" s="76" t="n"/>
      <x:c r="D448" s="76" t="n"/>
      <x:c r="E448" s="80" t="n">
        <x:f>F182</x:f>
        <x:v>0</x:v>
      </x:c>
      <x:c r="F448" s="77" t="n"/>
      <x:c r="G448" s="76" t="n">
        <x:f>M182</x:f>
        <x:v>0</x:v>
      </x:c>
      <x:c r="H448" s="76" t="n"/>
      <x:c r="I448" s="76" t="n"/>
      <x:c r="J448" s="76" t="n"/>
      <x:c r="K448" s="76" t="n"/>
      <x:c r="L448" s="76" t="n"/>
      <x:c r="M448" s="76" t="n"/>
    </x:row>
    <x:row r="449">
      <x:c r="A449" s="80" t="n">
        <x:f>A183</x:f>
        <x:v>0</x:v>
      </x:c>
      <x:c r="B449" s="76" t="n"/>
      <x:c r="C449" s="76" t="n"/>
      <x:c r="D449" s="76" t="n"/>
      <x:c r="E449" s="80" t="n">
        <x:f>F183</x:f>
        <x:v>0</x:v>
      </x:c>
      <x:c r="F449" s="77" t="n"/>
      <x:c r="G449" s="76" t="n">
        <x:f>M183</x:f>
        <x:v>0</x:v>
      </x:c>
      <x:c r="H449" s="76" t="n"/>
      <x:c r="I449" s="76" t="n"/>
      <x:c r="J449" s="76" t="n"/>
      <x:c r="K449" s="76" t="n"/>
      <x:c r="L449" s="76" t="n"/>
      <x:c r="M449" s="76" t="n"/>
    </x:row>
    <x:row r="450">
      <x:c r="A450" s="80" t="n">
        <x:f>A184</x:f>
        <x:v>0</x:v>
      </x:c>
      <x:c r="B450" s="76" t="n"/>
      <x:c r="C450" s="76" t="n"/>
      <x:c r="D450" s="76" t="n"/>
      <x:c r="E450" s="80" t="n">
        <x:f>F184</x:f>
        <x:v>0</x:v>
      </x:c>
      <x:c r="F450" s="77" t="n"/>
      <x:c r="G450" s="76" t="n">
        <x:f>M184</x:f>
        <x:v>0</x:v>
      </x:c>
      <x:c r="H450" s="76" t="n"/>
      <x:c r="I450" s="76" t="n"/>
      <x:c r="J450" s="76" t="n"/>
      <x:c r="K450" s="76" t="n"/>
      <x:c r="L450" s="76" t="n"/>
      <x:c r="M450" s="76" t="n"/>
    </x:row>
    <x:row r="451">
      <x:c r="A451" s="80" t="n">
        <x:f>A185</x:f>
        <x:v>0</x:v>
      </x:c>
      <x:c r="B451" s="76" t="n"/>
      <x:c r="C451" s="76" t="n"/>
      <x:c r="D451" s="76" t="n"/>
      <x:c r="E451" s="80" t="n">
        <x:f>F185</x:f>
        <x:v>0</x:v>
      </x:c>
      <x:c r="F451" s="77" t="n"/>
      <x:c r="G451" s="76" t="n">
        <x:f>M185</x:f>
        <x:v>0</x:v>
      </x:c>
      <x:c r="H451" s="76" t="n"/>
      <x:c r="I451" s="76" t="n"/>
      <x:c r="J451" s="76" t="n"/>
      <x:c r="K451" s="76" t="n"/>
      <x:c r="L451" s="76" t="n"/>
      <x:c r="M451" s="76" t="n"/>
    </x:row>
    <x:row r="452">
      <x:c r="A452" s="80" t="n">
        <x:f>A186</x:f>
        <x:v>0</x:v>
      </x:c>
      <x:c r="B452" s="76" t="n"/>
      <x:c r="C452" s="76" t="n"/>
      <x:c r="D452" s="76" t="n"/>
      <x:c r="E452" s="80" t="n">
        <x:f>F186</x:f>
        <x:v>0</x:v>
      </x:c>
      <x:c r="F452" s="77" t="n"/>
      <x:c r="G452" s="76" t="n">
        <x:f>M186</x:f>
        <x:v>0</x:v>
      </x:c>
      <x:c r="H452" s="76" t="n"/>
      <x:c r="I452" s="76" t="n"/>
      <x:c r="J452" s="76" t="n"/>
      <x:c r="K452" s="76" t="n"/>
      <x:c r="L452" s="76" t="n"/>
      <x:c r="M452" s="76" t="n"/>
    </x:row>
    <x:row r="453">
      <x:c r="A453" s="80" t="n">
        <x:f>A187</x:f>
        <x:v>0</x:v>
      </x:c>
      <x:c r="B453" s="76" t="n"/>
      <x:c r="C453" s="76" t="n"/>
      <x:c r="D453" s="76" t="n"/>
      <x:c r="E453" s="80" t="n">
        <x:f>F187</x:f>
        <x:v>0</x:v>
      </x:c>
      <x:c r="F453" s="77" t="n"/>
      <x:c r="G453" s="76" t="n">
        <x:f>M187</x:f>
        <x:v>0</x:v>
      </x:c>
      <x:c r="H453" s="76" t="n"/>
      <x:c r="I453" s="76" t="n"/>
      <x:c r="J453" s="76" t="n"/>
      <x:c r="K453" s="76" t="n"/>
      <x:c r="L453" s="76" t="n"/>
      <x:c r="M453" s="76" t="n"/>
    </x:row>
    <x:row r="454">
      <x:c r="A454" s="80" t="n">
        <x:f>A188</x:f>
        <x:v>0</x:v>
      </x:c>
      <x:c r="B454" s="76" t="n"/>
      <x:c r="C454" s="76" t="n"/>
      <x:c r="D454" s="76" t="n"/>
      <x:c r="E454" s="80" t="n">
        <x:f>F188</x:f>
        <x:v>0</x:v>
      </x:c>
      <x:c r="F454" s="77" t="n"/>
      <x:c r="G454" s="76" t="n">
        <x:f>M188</x:f>
        <x:v>0</x:v>
      </x:c>
      <x:c r="H454" s="76" t="n"/>
      <x:c r="I454" s="76" t="n"/>
      <x:c r="J454" s="76" t="n"/>
      <x:c r="K454" s="76" t="n"/>
      <x:c r="L454" s="76" t="n"/>
      <x:c r="M454" s="76" t="n"/>
    </x:row>
    <x:row r="455">
      <x:c r="A455" s="80" t="n">
        <x:f>A189</x:f>
        <x:v>0</x:v>
      </x:c>
      <x:c r="B455" s="76" t="n"/>
      <x:c r="C455" s="76" t="n"/>
      <x:c r="D455" s="76" t="n"/>
      <x:c r="E455" s="80" t="n">
        <x:f>F189</x:f>
        <x:v>0</x:v>
      </x:c>
      <x:c r="F455" s="77" t="n"/>
      <x:c r="G455" s="76" t="n">
        <x:f>M189</x:f>
        <x:v>0</x:v>
      </x:c>
      <x:c r="H455" s="76" t="n"/>
      <x:c r="I455" s="76" t="n"/>
      <x:c r="J455" s="76" t="n"/>
      <x:c r="K455" s="76" t="n"/>
      <x:c r="L455" s="76" t="n"/>
      <x:c r="M455" s="76" t="n"/>
    </x:row>
    <x:row r="456">
      <x:c r="A456" s="80" t="n">
        <x:f>A190</x:f>
        <x:v>0</x:v>
      </x:c>
      <x:c r="B456" s="76" t="n"/>
      <x:c r="C456" s="76" t="n"/>
      <x:c r="D456" s="76" t="n"/>
      <x:c r="E456" s="80" t="n">
        <x:f>F190</x:f>
        <x:v>0</x:v>
      </x:c>
      <x:c r="F456" s="77" t="n"/>
      <x:c r="G456" s="76" t="n">
        <x:f>M190</x:f>
        <x:v>0</x:v>
      </x:c>
      <x:c r="H456" s="76" t="n"/>
      <x:c r="I456" s="76" t="n"/>
      <x:c r="J456" s="76" t="n"/>
      <x:c r="K456" s="76" t="n"/>
      <x:c r="L456" s="76" t="n"/>
      <x:c r="M456" s="76" t="n"/>
    </x:row>
    <x:row r="457">
      <x:c r="A457" s="80" t="n">
        <x:f>A191</x:f>
        <x:v>0</x:v>
      </x:c>
      <x:c r="B457" s="76" t="n"/>
      <x:c r="C457" s="76" t="n"/>
      <x:c r="D457" s="76" t="n"/>
      <x:c r="E457" s="80" t="n">
        <x:f>F191</x:f>
        <x:v>0</x:v>
      </x:c>
      <x:c r="F457" s="77" t="n"/>
      <x:c r="G457" s="76" t="n">
        <x:f>M191</x:f>
        <x:v>0</x:v>
      </x:c>
      <x:c r="H457" s="76" t="n"/>
      <x:c r="I457" s="76" t="n"/>
      <x:c r="J457" s="76" t="n"/>
      <x:c r="K457" s="76" t="n"/>
      <x:c r="L457" s="76" t="n"/>
      <x:c r="M457" s="76" t="n"/>
    </x:row>
    <x:row r="458">
      <x:c r="A458" s="80" t="n">
        <x:f>A192</x:f>
        <x:v>0</x:v>
      </x:c>
      <x:c r="B458" s="76" t="n"/>
      <x:c r="C458" s="76" t="n"/>
      <x:c r="D458" s="76" t="n"/>
      <x:c r="E458" s="80" t="n">
        <x:f>F192</x:f>
        <x:v>0</x:v>
      </x:c>
      <x:c r="F458" s="77" t="n"/>
      <x:c r="G458" s="76" t="n">
        <x:f>M192</x:f>
        <x:v>0</x:v>
      </x:c>
      <x:c r="H458" s="76" t="n"/>
      <x:c r="I458" s="76" t="n"/>
      <x:c r="J458" s="76" t="n"/>
      <x:c r="K458" s="76" t="n"/>
      <x:c r="L458" s="76" t="n"/>
      <x:c r="M458" s="76" t="n"/>
    </x:row>
    <x:row r="459">
      <x:c r="A459" s="80" t="n">
        <x:f>A193</x:f>
        <x:v>0</x:v>
      </x:c>
      <x:c r="B459" s="76" t="n"/>
      <x:c r="C459" s="76" t="n"/>
      <x:c r="D459" s="76" t="n"/>
      <x:c r="E459" s="80" t="n">
        <x:f>F193</x:f>
        <x:v>0</x:v>
      </x:c>
      <x:c r="F459" s="77" t="n"/>
      <x:c r="G459" s="76" t="n">
        <x:f>M193</x:f>
        <x:v>0</x:v>
      </x:c>
      <x:c r="H459" s="76" t="n"/>
      <x:c r="I459" s="76" t="n"/>
      <x:c r="J459" s="76" t="n"/>
      <x:c r="K459" s="76" t="n"/>
      <x:c r="L459" s="76" t="n"/>
      <x:c r="M459" s="76" t="n"/>
    </x:row>
    <x:row r="460">
      <x:c r="A460" s="80" t="n">
        <x:f>A194</x:f>
        <x:v>0</x:v>
      </x:c>
      <x:c r="B460" s="76" t="n"/>
      <x:c r="C460" s="76" t="n"/>
      <x:c r="D460" s="76" t="n"/>
      <x:c r="E460" s="80" t="n">
        <x:f>F194</x:f>
        <x:v>0</x:v>
      </x:c>
      <x:c r="F460" s="77" t="n"/>
      <x:c r="G460" s="76" t="n">
        <x:f>M194</x:f>
        <x:v>0</x:v>
      </x:c>
      <x:c r="H460" s="76" t="n"/>
      <x:c r="I460" s="76" t="n"/>
      <x:c r="J460" s="76" t="n"/>
      <x:c r="K460" s="76" t="n"/>
      <x:c r="L460" s="76" t="n"/>
      <x:c r="M460" s="76" t="n"/>
    </x:row>
    <x:row r="461">
      <x:c r="A461" s="80" t="n">
        <x:f>A195</x:f>
        <x:v>0</x:v>
      </x:c>
      <x:c r="B461" s="76" t="n"/>
      <x:c r="C461" s="76" t="n"/>
      <x:c r="D461" s="76" t="n"/>
      <x:c r="E461" s="80" t="n">
        <x:f>F195</x:f>
        <x:v>0</x:v>
      </x:c>
      <x:c r="F461" s="77" t="n"/>
      <x:c r="G461" s="76" t="n">
        <x:f>M195</x:f>
        <x:v>0</x:v>
      </x:c>
      <x:c r="H461" s="76" t="n"/>
      <x:c r="I461" s="76" t="n"/>
      <x:c r="J461" s="76" t="n"/>
      <x:c r="K461" s="76" t="n"/>
      <x:c r="L461" s="76" t="n"/>
      <x:c r="M461" s="76" t="n"/>
    </x:row>
    <x:row r="462">
      <x:c r="A462" s="80" t="n">
        <x:f>A196</x:f>
        <x:v>0</x:v>
      </x:c>
      <x:c r="B462" s="76" t="n"/>
      <x:c r="C462" s="76" t="n"/>
      <x:c r="D462" s="76" t="n"/>
      <x:c r="E462" s="80" t="n">
        <x:f>F196</x:f>
        <x:v>0</x:v>
      </x:c>
      <x:c r="F462" s="77" t="n"/>
      <x:c r="G462" s="76" t="n">
        <x:f>M196</x:f>
        <x:v>0</x:v>
      </x:c>
      <x:c r="H462" s="76" t="n"/>
      <x:c r="I462" s="76" t="n"/>
      <x:c r="J462" s="76" t="n"/>
      <x:c r="K462" s="76" t="n"/>
      <x:c r="L462" s="76" t="n"/>
      <x:c r="M462" s="76" t="n"/>
    </x:row>
    <x:row r="463">
      <x:c r="A463" s="80" t="n">
        <x:f>A197</x:f>
        <x:v>0</x:v>
      </x:c>
      <x:c r="B463" s="76" t="n"/>
      <x:c r="C463" s="76" t="n"/>
      <x:c r="D463" s="76" t="n"/>
      <x:c r="E463" s="80" t="n">
        <x:f>F197</x:f>
        <x:v>0</x:v>
      </x:c>
      <x:c r="F463" s="77" t="n"/>
      <x:c r="G463" s="76" t="n">
        <x:f>M197</x:f>
        <x:v>0</x:v>
      </x:c>
      <x:c r="H463" s="76" t="n"/>
      <x:c r="I463" s="76" t="n"/>
      <x:c r="J463" s="76" t="n"/>
      <x:c r="K463" s="76" t="n"/>
      <x:c r="L463" s="76" t="n"/>
      <x:c r="M463" s="76" t="n"/>
    </x:row>
    <x:row r="464">
      <x:c r="A464" s="80" t="n">
        <x:f>A198</x:f>
        <x:v>0</x:v>
      </x:c>
      <x:c r="B464" s="76" t="n"/>
      <x:c r="C464" s="76" t="n"/>
      <x:c r="D464" s="76" t="n"/>
      <x:c r="E464" s="80" t="n">
        <x:f>F198</x:f>
        <x:v>0</x:v>
      </x:c>
      <x:c r="F464" s="77" t="n"/>
      <x:c r="G464" s="76" t="n">
        <x:f>M198</x:f>
        <x:v>0</x:v>
      </x:c>
      <x:c r="H464" s="76" t="n"/>
      <x:c r="I464" s="76" t="n"/>
      <x:c r="J464" s="76" t="n"/>
      <x:c r="K464" s="76" t="n"/>
      <x:c r="L464" s="76" t="n"/>
      <x:c r="M464" s="76" t="n"/>
    </x:row>
    <x:row r="465">
      <x:c r="A465" s="80" t="n">
        <x:f>A199</x:f>
        <x:v>0</x:v>
      </x:c>
      <x:c r="B465" s="76" t="n"/>
      <x:c r="C465" s="76" t="n"/>
      <x:c r="D465" s="76" t="n"/>
      <x:c r="E465" s="80" t="n">
        <x:f>F199</x:f>
        <x:v>0</x:v>
      </x:c>
      <x:c r="F465" s="77" t="n"/>
      <x:c r="G465" s="76" t="n">
        <x:f>M199</x:f>
        <x:v>0</x:v>
      </x:c>
      <x:c r="H465" s="76" t="n"/>
      <x:c r="I465" s="76" t="n"/>
      <x:c r="J465" s="76" t="n"/>
      <x:c r="K465" s="76" t="n"/>
      <x:c r="L465" s="76" t="n"/>
      <x:c r="M465" s="76" t="n"/>
    </x:row>
    <x:row r="466">
      <x:c r="A466" s="80" t="n">
        <x:f>A200</x:f>
        <x:v>0</x:v>
      </x:c>
      <x:c r="B466" s="76" t="n"/>
      <x:c r="C466" s="76" t="n"/>
      <x:c r="D466" s="76" t="n"/>
      <x:c r="E466" s="80" t="n">
        <x:f>F200</x:f>
        <x:v>0</x:v>
      </x:c>
      <x:c r="F466" s="77" t="n"/>
      <x:c r="G466" s="76" t="n">
        <x:f>M200</x:f>
        <x:v>0</x:v>
      </x:c>
      <x:c r="H466" s="76" t="n"/>
      <x:c r="I466" s="76" t="n"/>
      <x:c r="J466" s="76" t="n"/>
      <x:c r="K466" s="76" t="n"/>
      <x:c r="L466" s="76" t="n"/>
      <x:c r="M466" s="76" t="n"/>
    </x:row>
    <x:row r="467">
      <x:c r="A467" s="80" t="n">
        <x:f>A201</x:f>
        <x:v>0</x:v>
      </x:c>
      <x:c r="B467" s="76" t="n"/>
      <x:c r="C467" s="76" t="n"/>
      <x:c r="D467" s="76" t="n"/>
      <x:c r="E467" s="80" t="n">
        <x:f>F201</x:f>
        <x:v>0</x:v>
      </x:c>
      <x:c r="F467" s="77" t="n"/>
      <x:c r="G467" s="76" t="n">
        <x:f>M201</x:f>
        <x:v>0</x:v>
      </x:c>
      <x:c r="H467" s="76" t="n"/>
      <x:c r="I467" s="76" t="n"/>
      <x:c r="J467" s="76" t="n"/>
      <x:c r="K467" s="76" t="n"/>
      <x:c r="L467" s="76" t="n"/>
      <x:c r="M467" s="76" t="n"/>
    </x:row>
    <x:row r="468">
      <x:c r="A468" s="80" t="n">
        <x:f>A202</x:f>
        <x:v>0</x:v>
      </x:c>
      <x:c r="B468" s="76" t="n"/>
      <x:c r="C468" s="76" t="n"/>
      <x:c r="D468" s="76" t="n"/>
      <x:c r="E468" s="80" t="n">
        <x:f>F202</x:f>
        <x:v>0</x:v>
      </x:c>
      <x:c r="F468" s="77" t="n"/>
      <x:c r="G468" s="76" t="n">
        <x:f>M202</x:f>
        <x:v>0</x:v>
      </x:c>
      <x:c r="H468" s="76" t="n"/>
      <x:c r="I468" s="76" t="n"/>
      <x:c r="J468" s="76" t="n"/>
      <x:c r="K468" s="76" t="n"/>
      <x:c r="L468" s="76" t="n"/>
      <x:c r="M468" s="76" t="n"/>
    </x:row>
    <x:row r="472" s="97" customFormat="1" ht="24" customHeight="1">
      <x:c r="A472" s="99" t="inlineStr">
        <x:is>
          <x:t xml:space="preserve">TEMPLATE CONTRACT</x:t>
        </x:is>
      </x:c>
      <x:c r="B472" s="154" t="n"/>
      <x:c r="C472" s="154" t="n"/>
      <x:c r="D472" s="154" t="n"/>
      <x:c r="E472" s="154" t="n"/>
      <x:c r="F472" s="154" t="n"/>
      <x:c r="G472" s="154" t="n"/>
      <x:c r="H472" s="154" t="n"/>
      <x:c r="I472" s="154" t="n"/>
      <x:c r="J472" s="154" t="n"/>
      <x:c r="K472" s="154" t="n"/>
      <x:c r="L472" s="154" t="n"/>
      <x:c r="M472" s="154" t="n"/>
      <x:c r="N472" s="154" t="n"/>
      <x:c r="O472" s="154" t="n"/>
      <x:c r="P472" s="154" t="n"/>
      <x:c r="Q472" s="154" t="n"/>
      <x:c r="R472" s="154" t="n"/>
      <x:c r="S472" s="154" t="n"/>
      <x:c r="T472" s="154" t="n"/>
    </x:row>
    <x:row r="473">
      <x:c r="A473" s="105" t="inlineStr">
        <x:is>
          <x:t xml:space="preserve">Trust is assigned at |▪︎▪︎| BitGroup level; the visual Trust lane only projects that assignment across constituent coordinates.</x:t>
        </x:is>
      </x:c>
    </x:row>
    <x:row r="474">
      <x:c r="A474" s="105" t="inlineStr">
        <x:is>
          <x:t xml:space="preserve">Bit Type codes come from 🛠️A. Trust codes come from 🛠️B. Links are registered in 🔗A.</x:t>
        </x:is>
      </x:c>
    </x:row>
    <x:row r="475">
      <x:c r="A475" s="105" t="inlineStr">
        <x:is>
          <x:t xml:space="preserve">The visual State lane is test input and is not semantic authority.</x:t>
        </x:is>
      </x:c>
    </x:row>
    <x:row r="476">
      <x:c r="A476" s="105" t="inlineStr">
        <x:is>
          <x:t xml:space="preserve">If a real SK cannot fit this grammar without special-case hacking, PATCH the Builder shell rather than the SK.</x:t>
        </x:is>
      </x:c>
    </x:row>
  </x:sheetData>
  <x:mergeCells>
    <x:mergeCell ref="A475:T475"/>
    <x:mergeCell ref="A34:T34"/>
    <x:mergeCell ref="A48:T48"/>
    <x:mergeCell ref="A73:T73"/>
    <x:mergeCell ref="A11:T11"/>
    <x:mergeCell ref="A1:T1"/>
    <x:mergeCell ref="A476:T476"/>
    <x:mergeCell ref="A339:T339"/>
    <x:mergeCell ref="A70:T70"/>
    <x:mergeCell ref="A473:T473"/>
    <x:mergeCell ref="A472:T472"/>
    <x:mergeCell ref="A41:T41"/>
    <x:mergeCell ref="A27:T27"/>
    <x:mergeCell ref="A474:T474"/>
    <x:mergeCell ref="A55:T55"/>
    <x:mergeCell ref="A2:T2"/>
    <x:mergeCell ref="A5:T5"/>
    <x:mergeCell ref="A206:T206"/>
    <x:mergeCell ref="A62:T62"/>
    <x:mergeCell ref="A20:T20"/>
    <x:mergeCell ref="A13:T13"/>
  </x:mergeCells>
  <x:conditionalFormatting sqref="B15:Q15">
    <x:cfRule type="cellIs" dxfId="16" priority="1" operator="equal">
      <x:formula>"₸1"</x:formula>
    </x:cfRule>
    <x:cfRule type="cellIs" dxfId="15" priority="2" operator="equal">
      <x:formula>"₸2"</x:formula>
    </x:cfRule>
    <x:cfRule type="cellIs" dxfId="14" priority="3" operator="equal">
      <x:formula>"₸3"</x:formula>
    </x:cfRule>
    <x:cfRule type="cellIs" dxfId="13" priority="4" operator="equal">
      <x:formula>"₸4"</x:formula>
    </x:cfRule>
    <x:cfRule type="cellIs" dxfId="12" priority="5" operator="equal">
      <x:formula>"₸5"</x:formula>
    </x:cfRule>
  </x:conditionalFormatting>
  <x:conditionalFormatting sqref="B16:Q16">
    <x:cfRule type="cellIs" dxfId="11" priority="6" operator="equal">
      <x:formula>"1"</x:formula>
    </x:cfRule>
    <x:cfRule type="cellIs" dxfId="10" priority="7" operator="equal">
      <x:formula>"2A"</x:formula>
    </x:cfRule>
    <x:cfRule type="cellIs" dxfId="9" priority="8" operator="equal">
      <x:formula>"2B"</x:formula>
    </x:cfRule>
    <x:cfRule type="cellIs" dxfId="8" priority="9" operator="equal">
      <x:formula>"3"</x:formula>
    </x:cfRule>
    <x:cfRule type="cellIs" dxfId="7" priority="10" operator="equal">
      <x:formula>"4"</x:formula>
    </x:cfRule>
    <x:cfRule type="cellIs" dxfId="6" priority="11" operator="equal">
      <x:formula>"5"</x:formula>
    </x:cfRule>
    <x:cfRule type="cellIs" dxfId="5" priority="12" operator="equal">
      <x:formula>"6"</x:formula>
    </x:cfRule>
    <x:cfRule type="cellIs" dxfId="4" priority="13" operator="equal">
      <x:formula>"7"</x:formula>
    </x:cfRule>
    <x:cfRule type="cellIs" dxfId="3" priority="14" operator="equal">
      <x:formula>"8"</x:formula>
    </x:cfRule>
    <x:cfRule type="cellIs" dxfId="2" priority="15" operator="equal">
      <x:formula>"9"</x:formula>
    </x:cfRule>
    <x:cfRule type="cellIs" dxfId="1" priority="16" operator="equal">
      <x:formula>"10"</x:formula>
    </x:cfRule>
    <x:cfRule type="cellIs" dxfId="0" priority="17" operator="equal">
      <x:formula>"11"</x:formula>
    </x:cfRule>
  </x:conditionalFormatting>
  <x:conditionalFormatting sqref="B22:Q22">
    <x:cfRule type="cellIs" dxfId="16" priority="18" operator="equal">
      <x:formula>"₸1"</x:formula>
    </x:cfRule>
    <x:cfRule type="cellIs" dxfId="15" priority="19" operator="equal">
      <x:formula>"₸2"</x:formula>
    </x:cfRule>
    <x:cfRule type="cellIs" dxfId="14" priority="20" operator="equal">
      <x:formula>"₸3"</x:formula>
    </x:cfRule>
    <x:cfRule type="cellIs" dxfId="13" priority="21" operator="equal">
      <x:formula>"₸4"</x:formula>
    </x:cfRule>
    <x:cfRule type="cellIs" dxfId="12" priority="22" operator="equal">
      <x:formula>"₸5"</x:formula>
    </x:cfRule>
  </x:conditionalFormatting>
  <x:conditionalFormatting sqref="B23:Q23">
    <x:cfRule type="cellIs" dxfId="11" priority="23" operator="equal">
      <x:formula>"1"</x:formula>
    </x:cfRule>
    <x:cfRule type="cellIs" dxfId="10" priority="24" operator="equal">
      <x:formula>"2A"</x:formula>
    </x:cfRule>
    <x:cfRule type="cellIs" dxfId="9" priority="25" operator="equal">
      <x:formula>"2B"</x:formula>
    </x:cfRule>
    <x:cfRule type="cellIs" dxfId="8" priority="26" operator="equal">
      <x:formula>"3"</x:formula>
    </x:cfRule>
    <x:cfRule type="cellIs" dxfId="7" priority="27" operator="equal">
      <x:formula>"4"</x:formula>
    </x:cfRule>
    <x:cfRule type="cellIs" dxfId="6" priority="28" operator="equal">
      <x:formula>"5"</x:formula>
    </x:cfRule>
    <x:cfRule type="cellIs" dxfId="5" priority="29" operator="equal">
      <x:formula>"6"</x:formula>
    </x:cfRule>
    <x:cfRule type="cellIs" dxfId="4" priority="30" operator="equal">
      <x:formula>"7"</x:formula>
    </x:cfRule>
    <x:cfRule type="cellIs" dxfId="3" priority="31" operator="equal">
      <x:formula>"8"</x:formula>
    </x:cfRule>
    <x:cfRule type="cellIs" dxfId="2" priority="32" operator="equal">
      <x:formula>"9"</x:formula>
    </x:cfRule>
    <x:cfRule type="cellIs" dxfId="1" priority="33" operator="equal">
      <x:formula>"10"</x:formula>
    </x:cfRule>
    <x:cfRule type="cellIs" dxfId="0" priority="34" operator="equal">
      <x:formula>"11"</x:formula>
    </x:cfRule>
  </x:conditionalFormatting>
  <x:conditionalFormatting sqref="B29:Q29">
    <x:cfRule type="cellIs" dxfId="16" priority="35" operator="equal">
      <x:formula>"₸1"</x:formula>
    </x:cfRule>
    <x:cfRule type="cellIs" dxfId="15" priority="36" operator="equal">
      <x:formula>"₸2"</x:formula>
    </x:cfRule>
    <x:cfRule type="cellIs" dxfId="14" priority="37" operator="equal">
      <x:formula>"₸3"</x:formula>
    </x:cfRule>
    <x:cfRule type="cellIs" dxfId="13" priority="38" operator="equal">
      <x:formula>"₸4"</x:formula>
    </x:cfRule>
    <x:cfRule type="cellIs" dxfId="12" priority="39" operator="equal">
      <x:formula>"₸5"</x:formula>
    </x:cfRule>
  </x:conditionalFormatting>
  <x:conditionalFormatting sqref="B30:Q30">
    <x:cfRule type="cellIs" dxfId="11" priority="40" operator="equal">
      <x:formula>"1"</x:formula>
    </x:cfRule>
    <x:cfRule type="cellIs" dxfId="10" priority="41" operator="equal">
      <x:formula>"2A"</x:formula>
    </x:cfRule>
    <x:cfRule type="cellIs" dxfId="9" priority="42" operator="equal">
      <x:formula>"2B"</x:formula>
    </x:cfRule>
    <x:cfRule type="cellIs" dxfId="8" priority="43" operator="equal">
      <x:formula>"3"</x:formula>
    </x:cfRule>
    <x:cfRule type="cellIs" dxfId="7" priority="44" operator="equal">
      <x:formula>"4"</x:formula>
    </x:cfRule>
    <x:cfRule type="cellIs" dxfId="6" priority="45" operator="equal">
      <x:formula>"5"</x:formula>
    </x:cfRule>
    <x:cfRule type="cellIs" dxfId="5" priority="46" operator="equal">
      <x:formula>"6"</x:formula>
    </x:cfRule>
    <x:cfRule type="cellIs" dxfId="4" priority="47" operator="equal">
      <x:formula>"7"</x:formula>
    </x:cfRule>
    <x:cfRule type="cellIs" dxfId="3" priority="48" operator="equal">
      <x:formula>"8"</x:formula>
    </x:cfRule>
    <x:cfRule type="cellIs" dxfId="2" priority="49" operator="equal">
      <x:formula>"9"</x:formula>
    </x:cfRule>
    <x:cfRule type="cellIs" dxfId="1" priority="50" operator="equal">
      <x:formula>"10"</x:formula>
    </x:cfRule>
    <x:cfRule type="cellIs" dxfId="0" priority="51" operator="equal">
      <x:formula>"11"</x:formula>
    </x:cfRule>
  </x:conditionalFormatting>
  <x:conditionalFormatting sqref="B36:Q36">
    <x:cfRule type="cellIs" dxfId="16" priority="52" operator="equal">
      <x:formula>"₸1"</x:formula>
    </x:cfRule>
    <x:cfRule type="cellIs" dxfId="15" priority="53" operator="equal">
      <x:formula>"₸2"</x:formula>
    </x:cfRule>
    <x:cfRule type="cellIs" dxfId="14" priority="54" operator="equal">
      <x:formula>"₸3"</x:formula>
    </x:cfRule>
    <x:cfRule type="cellIs" dxfId="13" priority="55" operator="equal">
      <x:formula>"₸4"</x:formula>
    </x:cfRule>
    <x:cfRule type="cellIs" dxfId="12" priority="56" operator="equal">
      <x:formula>"₸5"</x:formula>
    </x:cfRule>
  </x:conditionalFormatting>
  <x:conditionalFormatting sqref="B37:Q37">
    <x:cfRule type="cellIs" dxfId="11" priority="57" operator="equal">
      <x:formula>"1"</x:formula>
    </x:cfRule>
    <x:cfRule type="cellIs" dxfId="10" priority="58" operator="equal">
      <x:formula>"2A"</x:formula>
    </x:cfRule>
    <x:cfRule type="cellIs" dxfId="9" priority="59" operator="equal">
      <x:formula>"2B"</x:formula>
    </x:cfRule>
    <x:cfRule type="cellIs" dxfId="8" priority="60" operator="equal">
      <x:formula>"3"</x:formula>
    </x:cfRule>
    <x:cfRule type="cellIs" dxfId="7" priority="61" operator="equal">
      <x:formula>"4"</x:formula>
    </x:cfRule>
    <x:cfRule type="cellIs" dxfId="6" priority="62" operator="equal">
      <x:formula>"5"</x:formula>
    </x:cfRule>
    <x:cfRule type="cellIs" dxfId="5" priority="63" operator="equal">
      <x:formula>"6"</x:formula>
    </x:cfRule>
    <x:cfRule type="cellIs" dxfId="4" priority="64" operator="equal">
      <x:formula>"7"</x:formula>
    </x:cfRule>
    <x:cfRule type="cellIs" dxfId="3" priority="65" operator="equal">
      <x:formula>"8"</x:formula>
    </x:cfRule>
    <x:cfRule type="cellIs" dxfId="2" priority="66" operator="equal">
      <x:formula>"9"</x:formula>
    </x:cfRule>
    <x:cfRule type="cellIs" dxfId="1" priority="67" operator="equal">
      <x:formula>"10"</x:formula>
    </x:cfRule>
    <x:cfRule type="cellIs" dxfId="0" priority="68" operator="equal">
      <x:formula>"11"</x:formula>
    </x:cfRule>
  </x:conditionalFormatting>
  <x:conditionalFormatting sqref="B43:Q43">
    <x:cfRule type="cellIs" dxfId="16" priority="69" operator="equal">
      <x:formula>"₸1"</x:formula>
    </x:cfRule>
    <x:cfRule type="cellIs" dxfId="15" priority="70" operator="equal">
      <x:formula>"₸2"</x:formula>
    </x:cfRule>
    <x:cfRule type="cellIs" dxfId="14" priority="71" operator="equal">
      <x:formula>"₸3"</x:formula>
    </x:cfRule>
    <x:cfRule type="cellIs" dxfId="13" priority="72" operator="equal">
      <x:formula>"₸4"</x:formula>
    </x:cfRule>
    <x:cfRule type="cellIs" dxfId="12" priority="73" operator="equal">
      <x:formula>"₸5"</x:formula>
    </x:cfRule>
  </x:conditionalFormatting>
  <x:conditionalFormatting sqref="B44:Q44">
    <x:cfRule type="cellIs" dxfId="11" priority="74" operator="equal">
      <x:formula>"1"</x:formula>
    </x:cfRule>
    <x:cfRule type="cellIs" dxfId="10" priority="75" operator="equal">
      <x:formula>"2A"</x:formula>
    </x:cfRule>
    <x:cfRule type="cellIs" dxfId="9" priority="76" operator="equal">
      <x:formula>"2B"</x:formula>
    </x:cfRule>
    <x:cfRule type="cellIs" dxfId="8" priority="77" operator="equal">
      <x:formula>"3"</x:formula>
    </x:cfRule>
    <x:cfRule type="cellIs" dxfId="7" priority="78" operator="equal">
      <x:formula>"4"</x:formula>
    </x:cfRule>
    <x:cfRule type="cellIs" dxfId="6" priority="79" operator="equal">
      <x:formula>"5"</x:formula>
    </x:cfRule>
    <x:cfRule type="cellIs" dxfId="5" priority="80" operator="equal">
      <x:formula>"6"</x:formula>
    </x:cfRule>
    <x:cfRule type="cellIs" dxfId="4" priority="81" operator="equal">
      <x:formula>"7"</x:formula>
    </x:cfRule>
    <x:cfRule type="cellIs" dxfId="3" priority="82" operator="equal">
      <x:formula>"8"</x:formula>
    </x:cfRule>
    <x:cfRule type="cellIs" dxfId="2" priority="83" operator="equal">
      <x:formula>"9"</x:formula>
    </x:cfRule>
    <x:cfRule type="cellIs" dxfId="1" priority="84" operator="equal">
      <x:formula>"10"</x:formula>
    </x:cfRule>
    <x:cfRule type="cellIs" dxfId="0" priority="85" operator="equal">
      <x:formula>"11"</x:formula>
    </x:cfRule>
  </x:conditionalFormatting>
  <x:conditionalFormatting sqref="B50:Q50">
    <x:cfRule type="cellIs" dxfId="16" priority="86" operator="equal">
      <x:formula>"₸1"</x:formula>
    </x:cfRule>
    <x:cfRule type="cellIs" dxfId="15" priority="87" operator="equal">
      <x:formula>"₸2"</x:formula>
    </x:cfRule>
    <x:cfRule type="cellIs" dxfId="14" priority="88" operator="equal">
      <x:formula>"₸3"</x:formula>
    </x:cfRule>
    <x:cfRule type="cellIs" dxfId="13" priority="89" operator="equal">
      <x:formula>"₸4"</x:formula>
    </x:cfRule>
    <x:cfRule type="cellIs" dxfId="12" priority="90" operator="equal">
      <x:formula>"₸5"</x:formula>
    </x:cfRule>
  </x:conditionalFormatting>
  <x:conditionalFormatting sqref="B51:Q51">
    <x:cfRule type="cellIs" dxfId="11" priority="91" operator="equal">
      <x:formula>"1"</x:formula>
    </x:cfRule>
    <x:cfRule type="cellIs" dxfId="10" priority="92" operator="equal">
      <x:formula>"2A"</x:formula>
    </x:cfRule>
    <x:cfRule type="cellIs" dxfId="9" priority="93" operator="equal">
      <x:formula>"2B"</x:formula>
    </x:cfRule>
    <x:cfRule type="cellIs" dxfId="8" priority="94" operator="equal">
      <x:formula>"3"</x:formula>
    </x:cfRule>
    <x:cfRule type="cellIs" dxfId="7" priority="95" operator="equal">
      <x:formula>"4"</x:formula>
    </x:cfRule>
    <x:cfRule type="cellIs" dxfId="6" priority="96" operator="equal">
      <x:formula>"5"</x:formula>
    </x:cfRule>
    <x:cfRule type="cellIs" dxfId="5" priority="97" operator="equal">
      <x:formula>"6"</x:formula>
    </x:cfRule>
    <x:cfRule type="cellIs" dxfId="4" priority="98" operator="equal">
      <x:formula>"7"</x:formula>
    </x:cfRule>
    <x:cfRule type="cellIs" dxfId="3" priority="99" operator="equal">
      <x:formula>"8"</x:formula>
    </x:cfRule>
    <x:cfRule type="cellIs" dxfId="2" priority="100" operator="equal">
      <x:formula>"9"</x:formula>
    </x:cfRule>
    <x:cfRule type="cellIs" dxfId="1" priority="101" operator="equal">
      <x:formula>"10"</x:formula>
    </x:cfRule>
    <x:cfRule type="cellIs" dxfId="0" priority="102" operator="equal">
      <x:formula>"11"</x:formula>
    </x:cfRule>
  </x:conditionalFormatting>
  <x:conditionalFormatting sqref="B57:Q57">
    <x:cfRule type="cellIs" dxfId="16" priority="103" operator="equal">
      <x:formula>"₸1"</x:formula>
    </x:cfRule>
    <x:cfRule type="cellIs" dxfId="15" priority="104" operator="equal">
      <x:formula>"₸2"</x:formula>
    </x:cfRule>
    <x:cfRule type="cellIs" dxfId="14" priority="105" operator="equal">
      <x:formula>"₸3"</x:formula>
    </x:cfRule>
    <x:cfRule type="cellIs" dxfId="13" priority="106" operator="equal">
      <x:formula>"₸4"</x:formula>
    </x:cfRule>
    <x:cfRule type="cellIs" dxfId="12" priority="107" operator="equal">
      <x:formula>"₸5"</x:formula>
    </x:cfRule>
  </x:conditionalFormatting>
  <x:conditionalFormatting sqref="B58:Q58">
    <x:cfRule type="cellIs" dxfId="11" priority="108" operator="equal">
      <x:formula>"1"</x:formula>
    </x:cfRule>
    <x:cfRule type="cellIs" dxfId="10" priority="109" operator="equal">
      <x:formula>"2A"</x:formula>
    </x:cfRule>
    <x:cfRule type="cellIs" dxfId="9" priority="110" operator="equal">
      <x:formula>"2B"</x:formula>
    </x:cfRule>
    <x:cfRule type="cellIs" dxfId="8" priority="111" operator="equal">
      <x:formula>"3"</x:formula>
    </x:cfRule>
    <x:cfRule type="cellIs" dxfId="7" priority="112" operator="equal">
      <x:formula>"4"</x:formula>
    </x:cfRule>
    <x:cfRule type="cellIs" dxfId="6" priority="113" operator="equal">
      <x:formula>"5"</x:formula>
    </x:cfRule>
    <x:cfRule type="cellIs" dxfId="5" priority="114" operator="equal">
      <x:formula>"6"</x:formula>
    </x:cfRule>
    <x:cfRule type="cellIs" dxfId="4" priority="115" operator="equal">
      <x:formula>"7"</x:formula>
    </x:cfRule>
    <x:cfRule type="cellIs" dxfId="3" priority="116" operator="equal">
      <x:formula>"8"</x:formula>
    </x:cfRule>
    <x:cfRule type="cellIs" dxfId="2" priority="117" operator="equal">
      <x:formula>"9"</x:formula>
    </x:cfRule>
    <x:cfRule type="cellIs" dxfId="1" priority="118" operator="equal">
      <x:formula>"10"</x:formula>
    </x:cfRule>
    <x:cfRule type="cellIs" dxfId="0" priority="119" operator="equal">
      <x:formula>"11"</x:formula>
    </x:cfRule>
  </x:conditionalFormatting>
  <x:conditionalFormatting sqref="B64:Q64">
    <x:cfRule type="cellIs" dxfId="16" priority="120" operator="equal">
      <x:formula>"₸1"</x:formula>
    </x:cfRule>
    <x:cfRule type="cellIs" dxfId="15" priority="121" operator="equal">
      <x:formula>"₸2"</x:formula>
    </x:cfRule>
    <x:cfRule type="cellIs" dxfId="14" priority="122" operator="equal">
      <x:formula>"₸3"</x:formula>
    </x:cfRule>
    <x:cfRule type="cellIs" dxfId="13" priority="123" operator="equal">
      <x:formula>"₸4"</x:formula>
    </x:cfRule>
    <x:cfRule type="cellIs" dxfId="12" priority="124" operator="equal">
      <x:formula>"₸5"</x:formula>
    </x:cfRule>
  </x:conditionalFormatting>
  <x:conditionalFormatting sqref="B65:Q65">
    <x:cfRule type="cellIs" dxfId="11" priority="125" operator="equal">
      <x:formula>"1"</x:formula>
    </x:cfRule>
    <x:cfRule type="cellIs" dxfId="10" priority="126" operator="equal">
      <x:formula>"2A"</x:formula>
    </x:cfRule>
    <x:cfRule type="cellIs" dxfId="9" priority="127" operator="equal">
      <x:formula>"2B"</x:formula>
    </x:cfRule>
    <x:cfRule type="cellIs" dxfId="8" priority="128" operator="equal">
      <x:formula>"3"</x:formula>
    </x:cfRule>
    <x:cfRule type="cellIs" dxfId="7" priority="129" operator="equal">
      <x:formula>"4"</x:formula>
    </x:cfRule>
    <x:cfRule type="cellIs" dxfId="6" priority="130" operator="equal">
      <x:formula>"5"</x:formula>
    </x:cfRule>
    <x:cfRule type="cellIs" dxfId="5" priority="131" operator="equal">
      <x:formula>"6"</x:formula>
    </x:cfRule>
    <x:cfRule type="cellIs" dxfId="4" priority="132" operator="equal">
      <x:formula>"7"</x:formula>
    </x:cfRule>
    <x:cfRule type="cellIs" dxfId="3" priority="133" operator="equal">
      <x:formula>"8"</x:formula>
    </x:cfRule>
    <x:cfRule type="cellIs" dxfId="2" priority="134" operator="equal">
      <x:formula>"9"</x:formula>
    </x:cfRule>
    <x:cfRule type="cellIs" dxfId="1" priority="135" operator="equal">
      <x:formula>"10"</x:formula>
    </x:cfRule>
    <x:cfRule type="cellIs" dxfId="0" priority="136" operator="equal">
      <x:formula>"11"</x:formula>
    </x:cfRule>
  </x:conditionalFormatting>
  <x:dataValidations count="5">
    <x:dataValidation type="list" allowBlank="1" showDropDown="0" showInputMessage="0" showErrorMessage="0" sqref="D7">
      <x:formula1>"Descriptive,Model,Operational"</x:formula1>
    </x:dataValidation>
    <x:dataValidation type="list" allowBlank="1" showDropDown="0" showInputMessage="0" showErrorMessage="0" sqref="F75:F202">
      <x:formula1>TRUST_CODES</x:formula1>
    </x:dataValidation>
    <x:dataValidation type="list" allowBlank="1" showDropDown="0" showInputMessage="0" showErrorMessage="0" sqref="D208:D335">
      <x:formula1>BIT_TYPE_CODES</x:formula1>
    </x:dataValidation>
    <x:dataValidation type="list" allowBlank="1" showDropDown="0" showInputMessage="0" showErrorMessage="0" sqref="I208:I335">
      <x:formula1>"MATCH,REUSE,CREATE,RESERVED"</x:formula1>
    </x:dataValidation>
    <x:dataValidation type="list" allowBlank="1" showDropDown="0" showInputMessage="0" showErrorMessage="0" sqref="B18:Q18 B25:Q25 B32:Q32 B39:Q39 B46:Q46 B53:Q53 B60:Q60 B67:Q67">
      <x:formula1>"0,1"</x:formula1>
    </x:dataValidation>
  </x:dataValidations>
  <x:hyperlinks>
    <x:hyperlink ref="A3" location="'⁅▪︎|▪︎⁆ ➡️ - SK INDEX'!A1"/>
  </x:hyperlinks>
  <x:pageMargins left="0.7" right="0.7" top="0.75" bottom="0.75" header="0.3" footer="0.3"/>
  <x:tableParts count="4">
    <x:tablePart xmlns:r="http://schemas.openxmlformats.org/officeDocument/2006/relationships" r:id="R4363489a85614385"/>
    <x:tablePart xmlns:r="http://schemas.openxmlformats.org/officeDocument/2006/relationships" r:id="Rc985ab4c7d6f4dae"/>
    <x:tablePart xmlns:r="http://schemas.openxmlformats.org/officeDocument/2006/relationships" r:id="Rae363fe055f74d9c"/>
    <x:tablePart xmlns:r="http://schemas.openxmlformats.org/officeDocument/2006/relationships" r:id="R497a689fb827423b"/>
  </x:tableParts>
</x:worksheet>
</file>

<file path=xl/worksheets/sheet11.xml><?xml version="1.0" encoding="utf-8"?>
<x:worksheet xmlns:x="http://schemas.openxmlformats.org/spreadsheetml/2006/main">
  <x:sheetPr>
    <x:tabColor rgb="FF38FF8B"/>
  </x:sheetPr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TIME-128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Seed implementation of the live TIME-32-64-96-128 Semantic Kernel using the 128-bit Builder surface. Trust is intentionally simple so structure, placement, Reader behavior, and routing can be stress-tested first.</x:t>
        </x:is>
      </x:c>
    </x:row>
    <x:row r="3" s="97" customFormat="1" ht="15.600000381469727" customHeight="1">
      <x:c r="A3" s="81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51" t="inlineStr">
        <x:is>
          <x:t xml:space="preserve">LIVE TEST FIXTURE</x:t>
        </x:is>
      </x:c>
      <x:c r="S6" s="1" t="n"/>
      <x:c r="T6" s="1" t="n"/>
    </x:row>
    <x:row r="7" s="97" customFormat="1" ht="163.8000030517578" customHeight="1">
      <x:c r="A7" s="5" t="inlineStr">
        <x:is>
          <x:t xml:space="preserve">TIME-128</x:t>
        </x:is>
      </x:c>
      <x:c r="B7" s="5" t="n">
        <x:v>128</x:v>
      </x:c>
      <x:c r="C7" s="5" t="inlineStr">
        <x:is>
          <x:t xml:space="preserve">v0.1</x:t>
        </x:is>
      </x:c>
      <x:c r="D7" s="5" t="inlineStr">
        <x:is>
          <x:t xml:space="preserve">Model</x:t>
        </x:is>
      </x:c>
      <x:c r="E7" s="5" t="inlineStr">
        <x:is>
          <x:t xml:space="preserve">TIME-32-64-96-128 represents a temporal coordinate or temporal set answering WHEN. Calendar interaction and migration helpers may operate on TIME, but the kernel payload is temporal state rather than a transformation grammar.</x:t>
        </x:is>
      </x:c>
      <x:c r="F7" s="5" t="inlineStr">
        <x:is>
          <x:t xml:space="preserve">SEED TEST</x:t>
        </x:is>
      </x:c>
      <x:c r="G7" s="5" t="inlineStr">
        <x:is>
          <x:t xml:space="preserve">Source BitWord: recSBMVzuRLorb7Sk | Reader: TIME Reader (rechRO822BUkVLgPP) | DRAGON Route: ON | Test fixture: TIME-128-#000004 (recYAnCHDWVGHLFgF) | Trust: ₸1 / 100% assigned for this Builder seed trial, not imported from a live Airtable Trust field. | Source: https://airtable.com/appiH1vP0JiSQ287Y | Seed inspection: rows 479–486.</x:t>
        </x:is>
      </x:c>
      <x:c r="H7" s="155" t="inlineStr">
        <x:is>
          <x:t xml:space="preserve">NOT YET REGISTERED AT BITWORD LEVEL — use placement-level Serialization Orientation until the source SK declares a whole-word contract.</x:t>
        </x:is>
      </x:c>
      <x:c r="I7" s="75" t="inlineStr">
        <x:is>
          <x:t xml:space="preserve">⁅▪︎|▪︎⁆|1..7</x:t>
        </x:is>
      </x:c>
      <x:c r="J7" s="1" t="n"/>
      <x:c r="K7" s="151" t="inlineStr">
        <x:is>
          <x:t xml:space="preserve">TIME-128-#000004 · 128 bits · VALID encoded record</x:t>
        </x:is>
      </x:c>
      <x:c r="S7" s="1" t="n"/>
      <x:c r="T7" s="1" t="n"/>
    </x:row>
    <x:row r="8" s="97" customFormat="1" ht="34" customHeight="1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|▪︎▪︎||1..15</x:t>
        </x:is>
      </x:c>
      <x:c r="J8" s="1" t="n"/>
      <x:c r="K8" s="152" t="inlineStr">
        <x:is>
          <x:t xml:space="preserve">10110010101100101011001010110010101100101011001010110010101100101011001010110010101100101011001010110010101100101011001010110010</x:t>
        </x:is>
      </x:c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51" t="inlineStr">
        <x:is>
          <x:t xml:space="preserve">Reader: TIME Reader · 16 bindings · includes ACTIVE/INACTIVE semantic applicability</x:t>
        </x:is>
      </x:c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📖|1..8</x:t>
        </x:is>
      </x:c>
      <x:c r="J10" s="1" t="n"/>
      <x:c r="K10" s="151" t="inlineStr">
        <x:is>
          <x:t xml:space="preserve">Source: https://airtable.com/appiH1vP0JiSQ287Y</x:t>
        </x:is>
      </x:c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IF($B$208="","",IFERROR(VLOOKUP($B$208,$A$75:$T$202,16,FALSE),""))</x:f>
        <x:v>MASK-10</x:v>
      </x:c>
      <x:c r="C14" s="39" t="str">
        <x:f>IF($B$209="","",IFERROR(VLOOKUP($B$209,$A$75:$T$202,16,FALSE),""))</x:f>
        <x:v>MASK-10</x:v>
      </x:c>
      <x:c r="D14" s="39" t="str">
        <x:f>IF($B$210="","",IFERROR(VLOOKUP($B$210,$A$75:$T$202,16,FALSE),""))</x:f>
        <x:v>MASK-10</x:v>
      </x:c>
      <x:c r="E14" s="39" t="str">
        <x:f>IF($B$211="","",IFERROR(VLOOKUP($B$211,$A$75:$T$202,16,FALSE),""))</x:f>
        <x:v>MASK-10</x:v>
      </x:c>
      <x:c r="F14" s="39" t="str">
        <x:f>IF($B$212="","",IFERROR(VLOOKUP($B$212,$A$75:$T$202,16,FALSE),""))</x:f>
        <x:v>MASK-10</x:v>
      </x:c>
      <x:c r="G14" s="39" t="str">
        <x:f>IF($B$213="","",IFERROR(VLOOKUP($B$213,$A$75:$T$202,16,FALSE),""))</x:f>
        <x:v>MASK-10</x:v>
      </x:c>
      <x:c r="H14" s="39" t="str">
        <x:f>IF($B$214="","",IFERROR(VLOOKUP($B$214,$A$75:$T$202,16,FALSE),""))</x:f>
        <x:v>MASK-10</x:v>
      </x:c>
      <x:c r="I14" s="39" t="str">
        <x:f>IF($B$215="","",IFERROR(VLOOKUP($B$215,$A$75:$T$202,16,FALSE),""))</x:f>
        <x:v>MASK-10</x:v>
      </x:c>
      <x:c r="J14" s="39" t="str">
        <x:f>IF($B$216="","",IFERROR(VLOOKUP($B$216,$A$75:$T$202,16,FALSE),""))</x:f>
        <x:v>MASK-10</x:v>
      </x:c>
      <x:c r="K14" s="39" t="str">
        <x:f>IF($B$217="","",IFERROR(VLOOKUP($B$217,$A$75:$T$202,16,FALSE),""))</x:f>
        <x:v>MASK-10</x:v>
      </x:c>
      <x:c r="L14" s="39" t="str">
        <x:f>IF($B$218="","",IFERROR(VLOOKUP($B$218,$A$75:$T$202,16,FALSE),""))</x:f>
        <x:v>MASK-3</x:v>
      </x:c>
      <x:c r="M14" s="39" t="str">
        <x:f>IF($B$219="","",IFERROR(VLOOKUP($B$219,$A$75:$T$202,16,FALSE),""))</x:f>
        <x:v>MASK-3</x:v>
      </x:c>
      <x:c r="N14" s="39" t="str">
        <x:f>IF($B$220="","",IFERROR(VLOOKUP($B$220,$A$75:$T$202,16,FALSE),""))</x:f>
        <x:v>MASK-3</x:v>
      </x:c>
      <x:c r="O14" s="39" t="str">
        <x:f>IF($B$221="","",IFERROR(VLOOKUP($B$221,$A$75:$T$202,16,FALSE),""))</x:f>
        <x:v>MASK-12</x:v>
      </x:c>
      <x:c r="P14" s="39" t="str">
        <x:f>IF($B$222="","",IFERROR(VLOOKUP($B$222,$A$75:$T$202,16,FALSE),""))</x:f>
        <x:v>MASK-12</x:v>
      </x:c>
      <x:c r="Q14" s="39" t="str">
        <x:f>IF($B$223="","",IFERROR(VLOOKUP($B$223,$A$75:$T$202,16,FALSE),""))</x:f>
        <x:v>MASK-12</x:v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IF($B$208="","",IFERROR(VLOOKUP($B$208,$A$75:$T$202,6,FALSE),""))</x:f>
        <x:v>₸1</x:v>
      </x:c>
      <x:c r="C15" s="39" t="str">
        <x:f>IF($B$209="","",IFERROR(VLOOKUP($B$209,$A$75:$T$202,6,FALSE),""))</x:f>
        <x:v>₸1</x:v>
      </x:c>
      <x:c r="D15" s="39" t="str">
        <x:f>IF($B$210="","",IFERROR(VLOOKUP($B$210,$A$75:$T$202,6,FALSE),""))</x:f>
        <x:v>₸1</x:v>
      </x:c>
      <x:c r="E15" s="39" t="str">
        <x:f>IF($B$211="","",IFERROR(VLOOKUP($B$211,$A$75:$T$202,6,FALSE),""))</x:f>
        <x:v>₸1</x:v>
      </x:c>
      <x:c r="F15" s="39" t="str">
        <x:f>IF($B$212="","",IFERROR(VLOOKUP($B$212,$A$75:$T$202,6,FALSE),""))</x:f>
        <x:v>₸1</x:v>
      </x:c>
      <x:c r="G15" s="39" t="str">
        <x:f>IF($B$213="","",IFERROR(VLOOKUP($B$213,$A$75:$T$202,6,FALSE),""))</x:f>
        <x:v>₸1</x:v>
      </x:c>
      <x:c r="H15" s="39" t="str">
        <x:f>IF($B$214="","",IFERROR(VLOOKUP($B$214,$A$75:$T$202,6,FALSE),""))</x:f>
        <x:v>₸1</x:v>
      </x:c>
      <x:c r="I15" s="39" t="str">
        <x:f>IF($B$215="","",IFERROR(VLOOKUP($B$215,$A$75:$T$202,6,FALSE),""))</x:f>
        <x:v>₸1</x:v>
      </x:c>
      <x:c r="J15" s="39" t="str">
        <x:f>IF($B$216="","",IFERROR(VLOOKUP($B$216,$A$75:$T$202,6,FALSE),""))</x:f>
        <x:v>₸1</x:v>
      </x:c>
      <x:c r="K15" s="39" t="str">
        <x:f>IF($B$217="","",IFERROR(VLOOKUP($B$217,$A$75:$T$202,6,FALSE),""))</x:f>
        <x:v>₸1</x:v>
      </x:c>
      <x:c r="L15" s="39" t="str">
        <x:f>IF($B$218="","",IFERROR(VLOOKUP($B$218,$A$75:$T$202,6,FALSE),""))</x:f>
        <x:v>₸1</x:v>
      </x:c>
      <x:c r="M15" s="39" t="str">
        <x:f>IF($B$219="","",IFERROR(VLOOKUP($B$219,$A$75:$T$202,6,FALSE),""))</x:f>
        <x:v>₸1</x:v>
      </x:c>
      <x:c r="N15" s="39" t="str">
        <x:f>IF($B$220="","",IFERROR(VLOOKUP($B$220,$A$75:$T$202,6,FALSE),""))</x:f>
        <x:v>₸1</x:v>
      </x:c>
      <x:c r="O15" s="39" t="str">
        <x:f>IF($B$221="","",IFERROR(VLOOKUP($B$221,$A$75:$T$202,6,FALSE),""))</x:f>
        <x:v>₸1</x:v>
      </x:c>
      <x:c r="P15" s="39" t="str">
        <x:f>IF($B$222="","",IFERROR(VLOOKUP($B$222,$A$75:$T$202,6,FALSE),""))</x:f>
        <x:v>₸1</x:v>
      </x:c>
      <x:c r="Q15" s="39" t="str">
        <x:f>IF($B$223="","",IFERROR(VLOOKUP($B$223,$A$75:$T$202,6,FALSE),""))</x:f>
        <x:v>₸1</x:v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IF($D$208="","",$D$208)</x:f>
        <x:v>2A</x:v>
      </x:c>
      <x:c r="C16" s="39" t="str">
        <x:f>IF($D$209="","",$D$209)</x:f>
        <x:v>2B</x:v>
      </x:c>
      <x:c r="D16" s="39" t="str">
        <x:f>IF($D$210="","",$D$210)</x:f>
        <x:v>2A</x:v>
      </x:c>
      <x:c r="E16" s="39" t="str">
        <x:f>IF($D$211="","",$D$211)</x:f>
        <x:v>2B</x:v>
      </x:c>
      <x:c r="F16" s="39" t="str">
        <x:f>IF($D$212="","",$D$212)</x:f>
        <x:v>2A</x:v>
      </x:c>
      <x:c r="G16" s="39" t="str">
        <x:f>IF($D$213="","",$D$213)</x:f>
        <x:v>2B</x:v>
      </x:c>
      <x:c r="H16" s="39" t="str">
        <x:f>IF($D$214="","",$D$214)</x:f>
        <x:v>2A</x:v>
      </x:c>
      <x:c r="I16" s="39" t="str">
        <x:f>IF($D$215="","",$D$215)</x:f>
        <x:v>2B</x:v>
      </x:c>
      <x:c r="J16" s="39" t="str">
        <x:f>IF($D$216="","",$D$216)</x:f>
        <x:v>2A</x:v>
      </x:c>
      <x:c r="K16" s="39" t="str">
        <x:f>IF($D$217="","",$D$217)</x:f>
        <x:v>2B</x:v>
      </x:c>
      <x:c r="L16" s="39" t="str">
        <x:f>IF($D$218="","",$D$218)</x:f>
        <x:v>2A</x:v>
      </x:c>
      <x:c r="M16" s="39" t="str">
        <x:f>IF($D$219="","",$D$219)</x:f>
        <x:v>2B</x:v>
      </x:c>
      <x:c r="N16" s="39" t="str">
        <x:f>IF($D$220="","",$D$220)</x:f>
        <x:v>2A</x:v>
      </x:c>
      <x:c r="O16" s="39" t="str">
        <x:f>IF($D$221="","",$D$221)</x:f>
        <x:v>2A</x:v>
      </x:c>
      <x:c r="P16" s="39" t="str">
        <x:f>IF($D$222="","",$D$222)</x:f>
        <x:v>2B</x:v>
      </x:c>
      <x:c r="Q16" s="39" t="str">
        <x:f>IF($D$223="","",$D$223)</x:f>
        <x:v>2A</x:v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$A$208</x:f>
        <x:v>B000</x:v>
      </x:c>
      <x:c r="C17" s="39" t="str">
        <x:f>$A$209</x:f>
        <x:v>B001</x:v>
      </x:c>
      <x:c r="D17" s="39" t="str">
        <x:f>$A$210</x:f>
        <x:v>B002</x:v>
      </x:c>
      <x:c r="E17" s="39" t="str">
        <x:f>$A$211</x:f>
        <x:v>B003</x:v>
      </x:c>
      <x:c r="F17" s="39" t="str">
        <x:f>$A$212</x:f>
        <x:v>B004</x:v>
      </x:c>
      <x:c r="G17" s="39" t="str">
        <x:f>$A$213</x:f>
        <x:v>B005</x:v>
      </x:c>
      <x:c r="H17" s="39" t="str">
        <x:f>$A$214</x:f>
        <x:v>B006</x:v>
      </x:c>
      <x:c r="I17" s="39" t="str">
        <x:f>$A$215</x:f>
        <x:v>B007</x:v>
      </x:c>
      <x:c r="J17" s="39" t="str">
        <x:f>$A$216</x:f>
        <x:v>B008</x:v>
      </x:c>
      <x:c r="K17" s="39" t="str">
        <x:f>$A$217</x:f>
        <x:v>B009</x:v>
      </x:c>
      <x:c r="L17" s="39" t="str">
        <x:f>$A$218</x:f>
        <x:v>B010</x:v>
      </x:c>
      <x:c r="M17" s="39" t="str">
        <x:f>$A$219</x:f>
        <x:v>B011</x:v>
      </x:c>
      <x:c r="N17" s="39" t="str">
        <x:f>$A$220</x:f>
        <x:v>B012</x:v>
      </x:c>
      <x:c r="O17" s="39" t="str">
        <x:f>$A$221</x:f>
        <x:v>B013</x:v>
      </x:c>
      <x:c r="P17" s="39" t="str">
        <x:f>$A$222</x:f>
        <x:v>B014</x:v>
      </x:c>
      <x:c r="Q17" s="39" t="str">
        <x:f>$A$223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>
        <x:v>1</x:v>
      </x:c>
      <x:c r="C18" s="45" t="n">
        <x:v>0</x:v>
      </x:c>
      <x:c r="D18" s="45" t="n">
        <x:v>1</x:v>
      </x:c>
      <x:c r="E18" s="45" t="n">
        <x:v>1</x:v>
      </x:c>
      <x:c r="F18" s="45" t="n">
        <x:v>0</x:v>
      </x:c>
      <x:c r="G18" s="45" t="n">
        <x:v>0</x:v>
      </x:c>
      <x:c r="H18" s="45" t="n">
        <x:v>1</x:v>
      </x:c>
      <x:c r="I18" s="45" t="n">
        <x:v>0</x:v>
      </x:c>
      <x:c r="J18" s="45" t="n">
        <x:v>1</x:v>
      </x:c>
      <x:c r="K18" s="45" t="n">
        <x:v>0</x:v>
      </x:c>
      <x:c r="L18" s="45" t="n">
        <x:v>1</x:v>
      </x:c>
      <x:c r="M18" s="45" t="n">
        <x:v>1</x:v>
      </x:c>
      <x:c r="N18" s="45" t="n">
        <x:v>0</x:v>
      </x:c>
      <x:c r="O18" s="45" t="n">
        <x:v>0</x:v>
      </x:c>
      <x:c r="P18" s="45" t="n">
        <x:v>1</x:v>
      </x:c>
      <x:c r="Q18" s="45" t="n">
        <x:v>0</x:v>
      </x:c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IF($B$224="","",IFERROR(VLOOKUP($B$224,$A$75:$T$202,16,FALSE),""))</x:f>
        <x:v>MASK-12</x:v>
      </x:c>
      <x:c r="C21" s="39" t="str">
        <x:f>IF($B$225="","",IFERROR(VLOOKUP($B$225,$A$75:$T$202,16,FALSE),""))</x:f>
        <x:v>MASK-12</x:v>
      </x:c>
      <x:c r="D21" s="39" t="str">
        <x:f>IF($B$226="","",IFERROR(VLOOKUP($B$226,$A$75:$T$202,16,FALSE),""))</x:f>
        <x:v>MASK-12</x:v>
      </x:c>
      <x:c r="E21" s="39" t="str">
        <x:f>IF($B$227="","",IFERROR(VLOOKUP($B$227,$A$75:$T$202,16,FALSE),""))</x:f>
        <x:v>MASK-12</x:v>
      </x:c>
      <x:c r="F21" s="39" t="str">
        <x:f>IF($B$228="","",IFERROR(VLOOKUP($B$228,$A$75:$T$202,16,FALSE),""))</x:f>
        <x:v>MASK-12</x:v>
      </x:c>
      <x:c r="G21" s="39" t="str">
        <x:f>IF($B$229="","",IFERROR(VLOOKUP($B$229,$A$75:$T$202,16,FALSE),""))</x:f>
        <x:v>MASK-12</x:v>
      </x:c>
      <x:c r="H21" s="39" t="str">
        <x:f>IF($B$230="","",IFERROR(VLOOKUP($B$230,$A$75:$T$202,16,FALSE),""))</x:f>
        <x:v>MASK-12</x:v>
      </x:c>
      <x:c r="I21" s="39" t="str">
        <x:f>IF($B$231="","",IFERROR(VLOOKUP($B$231,$A$75:$T$202,16,FALSE),""))</x:f>
        <x:v>MASK-12</x:v>
      </x:c>
      <x:c r="J21" s="39" t="str">
        <x:f>IF($B$232="","",IFERROR(VLOOKUP($B$232,$A$75:$T$202,16,FALSE),""))</x:f>
        <x:v>MASK-12</x:v>
      </x:c>
      <x:c r="K21" s="39" t="str">
        <x:f>IF($B$233="","",IFERROR(VLOOKUP($B$233,$A$75:$T$202,16,FALSE),""))</x:f>
        <x:v>MASK-6</x:v>
      </x:c>
      <x:c r="L21" s="39" t="str">
        <x:f>IF($B$234="","",IFERROR(VLOOKUP($B$234,$A$75:$T$202,16,FALSE),""))</x:f>
        <x:v>MASK-6</x:v>
      </x:c>
      <x:c r="M21" s="39" t="str">
        <x:f>IF($B$235="","",IFERROR(VLOOKUP($B$235,$A$75:$T$202,16,FALSE),""))</x:f>
        <x:v>MASK-6</x:v>
      </x:c>
      <x:c r="N21" s="39" t="str">
        <x:f>IF($B$236="","",IFERROR(VLOOKUP($B$236,$A$75:$T$202,16,FALSE),""))</x:f>
        <x:v>MASK-6</x:v>
      </x:c>
      <x:c r="O21" s="39" t="str">
        <x:f>IF($B$237="","",IFERROR(VLOOKUP($B$237,$A$75:$T$202,16,FALSE),""))</x:f>
        <x:v>MASK-6</x:v>
      </x:c>
      <x:c r="P21" s="39" t="str">
        <x:f>IF($B$238="","",IFERROR(VLOOKUP($B$238,$A$75:$T$202,16,FALSE),""))</x:f>
        <x:v>MASK-6</x:v>
      </x:c>
      <x:c r="Q21" s="39" t="str">
        <x:f>IF($B$239="","",IFERROR(VLOOKUP($B$239,$A$75:$T$202,16,FALSE),""))</x:f>
        <x:v>SCALAR-1</x:v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IF($B$224="","",IFERROR(VLOOKUP($B$224,$A$75:$T$202,6,FALSE),""))</x:f>
        <x:v>₸1</x:v>
      </x:c>
      <x:c r="C22" s="39" t="str">
        <x:f>IF($B$225="","",IFERROR(VLOOKUP($B$225,$A$75:$T$202,6,FALSE),""))</x:f>
        <x:v>₸1</x:v>
      </x:c>
      <x:c r="D22" s="39" t="str">
        <x:f>IF($B$226="","",IFERROR(VLOOKUP($B$226,$A$75:$T$202,6,FALSE),""))</x:f>
        <x:v>₸1</x:v>
      </x:c>
      <x:c r="E22" s="39" t="str">
        <x:f>IF($B$227="","",IFERROR(VLOOKUP($B$227,$A$75:$T$202,6,FALSE),""))</x:f>
        <x:v>₸1</x:v>
      </x:c>
      <x:c r="F22" s="39" t="str">
        <x:f>IF($B$228="","",IFERROR(VLOOKUP($B$228,$A$75:$T$202,6,FALSE),""))</x:f>
        <x:v>₸1</x:v>
      </x:c>
      <x:c r="G22" s="39" t="str">
        <x:f>IF($B$229="","",IFERROR(VLOOKUP($B$229,$A$75:$T$202,6,FALSE),""))</x:f>
        <x:v>₸1</x:v>
      </x:c>
      <x:c r="H22" s="39" t="str">
        <x:f>IF($B$230="","",IFERROR(VLOOKUP($B$230,$A$75:$T$202,6,FALSE),""))</x:f>
        <x:v>₸1</x:v>
      </x:c>
      <x:c r="I22" s="39" t="str">
        <x:f>IF($B$231="","",IFERROR(VLOOKUP($B$231,$A$75:$T$202,6,FALSE),""))</x:f>
        <x:v>₸1</x:v>
      </x:c>
      <x:c r="J22" s="39" t="str">
        <x:f>IF($B$232="","",IFERROR(VLOOKUP($B$232,$A$75:$T$202,6,FALSE),""))</x:f>
        <x:v>₸1</x:v>
      </x:c>
      <x:c r="K22" s="39" t="str">
        <x:f>IF($B$233="","",IFERROR(VLOOKUP($B$233,$A$75:$T$202,6,FALSE),""))</x:f>
        <x:v>₸1</x:v>
      </x:c>
      <x:c r="L22" s="39" t="str">
        <x:f>IF($B$234="","",IFERROR(VLOOKUP($B$234,$A$75:$T$202,6,FALSE),""))</x:f>
        <x:v>₸1</x:v>
      </x:c>
      <x:c r="M22" s="39" t="str">
        <x:f>IF($B$235="","",IFERROR(VLOOKUP($B$235,$A$75:$T$202,6,FALSE),""))</x:f>
        <x:v>₸1</x:v>
      </x:c>
      <x:c r="N22" s="39" t="str">
        <x:f>IF($B$236="","",IFERROR(VLOOKUP($B$236,$A$75:$T$202,6,FALSE),""))</x:f>
        <x:v>₸1</x:v>
      </x:c>
      <x:c r="O22" s="39" t="str">
        <x:f>IF($B$237="","",IFERROR(VLOOKUP($B$237,$A$75:$T$202,6,FALSE),""))</x:f>
        <x:v>₸1</x:v>
      </x:c>
      <x:c r="P22" s="39" t="str">
        <x:f>IF($B$238="","",IFERROR(VLOOKUP($B$238,$A$75:$T$202,6,FALSE),""))</x:f>
        <x:v>₸1</x:v>
      </x:c>
      <x:c r="Q22" s="39" t="str">
        <x:f>IF($B$239="","",IFERROR(VLOOKUP($B$239,$A$75:$T$202,6,FALSE),""))</x:f>
        <x:v>₸1</x:v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IF($D$224="","",$D$224)</x:f>
        <x:v>2B</x:v>
      </x:c>
      <x:c r="C23" s="39" t="str">
        <x:f>IF($D$225="","",$D$225)</x:f>
        <x:v>2A</x:v>
      </x:c>
      <x:c r="D23" s="39" t="str">
        <x:f>IF($D$226="","",$D$226)</x:f>
        <x:v>2B</x:v>
      </x:c>
      <x:c r="E23" s="39" t="str">
        <x:f>IF($D$227="","",$D$227)</x:f>
        <x:v>2A</x:v>
      </x:c>
      <x:c r="F23" s="39" t="str">
        <x:f>IF($D$228="","",$D$228)</x:f>
        <x:v>2B</x:v>
      </x:c>
      <x:c r="G23" s="39" t="str">
        <x:f>IF($D$229="","",$D$229)</x:f>
        <x:v>2A</x:v>
      </x:c>
      <x:c r="H23" s="39" t="str">
        <x:f>IF($D$230="","",$D$230)</x:f>
        <x:v>2B</x:v>
      </x:c>
      <x:c r="I23" s="39" t="str">
        <x:f>IF($D$231="","",$D$231)</x:f>
        <x:v>2A</x:v>
      </x:c>
      <x:c r="J23" s="39" t="str">
        <x:f>IF($D$232="","",$D$232)</x:f>
        <x:v>2B</x:v>
      </x:c>
      <x:c r="K23" s="39" t="str">
        <x:f>IF($D$233="","",$D$233)</x:f>
        <x:v>2A</x:v>
      </x:c>
      <x:c r="L23" s="39" t="str">
        <x:f>IF($D$234="","",$D$234)</x:f>
        <x:v>2B</x:v>
      </x:c>
      <x:c r="M23" s="39" t="str">
        <x:f>IF($D$235="","",$D$235)</x:f>
        <x:v>2A</x:v>
      </x:c>
      <x:c r="N23" s="39" t="str">
        <x:f>IF($D$236="","",$D$236)</x:f>
        <x:v>2B</x:v>
      </x:c>
      <x:c r="O23" s="39" t="str">
        <x:f>IF($D$237="","",$D$237)</x:f>
        <x:v>2A</x:v>
      </x:c>
      <x:c r="P23" s="39" t="str">
        <x:f>IF($D$238="","",$D$238)</x:f>
        <x:v>2B</x:v>
      </x:c>
      <x:c r="Q23" s="39" t="str">
        <x:f>IF($D$239="","",$D$239)</x:f>
        <x:v>1</x:v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$A$224</x:f>
        <x:v>B016</x:v>
      </x:c>
      <x:c r="C24" s="39" t="str">
        <x:f>$A$225</x:f>
        <x:v>B017</x:v>
      </x:c>
      <x:c r="D24" s="39" t="str">
        <x:f>$A$226</x:f>
        <x:v>B018</x:v>
      </x:c>
      <x:c r="E24" s="39" t="str">
        <x:f>$A$227</x:f>
        <x:v>B019</x:v>
      </x:c>
      <x:c r="F24" s="39" t="str">
        <x:f>$A$228</x:f>
        <x:v>B020</x:v>
      </x:c>
      <x:c r="G24" s="39" t="str">
        <x:f>$A$229</x:f>
        <x:v>B021</x:v>
      </x:c>
      <x:c r="H24" s="39" t="str">
        <x:f>$A$230</x:f>
        <x:v>B022</x:v>
      </x:c>
      <x:c r="I24" s="39" t="str">
        <x:f>$A$231</x:f>
        <x:v>B023</x:v>
      </x:c>
      <x:c r="J24" s="39" t="str">
        <x:f>$A$232</x:f>
        <x:v>B024</x:v>
      </x:c>
      <x:c r="K24" s="39" t="str">
        <x:f>$A$233</x:f>
        <x:v>B025</x:v>
      </x:c>
      <x:c r="L24" s="39" t="str">
        <x:f>$A$234</x:f>
        <x:v>B026</x:v>
      </x:c>
      <x:c r="M24" s="39" t="str">
        <x:f>$A$235</x:f>
        <x:v>B027</x:v>
      </x:c>
      <x:c r="N24" s="39" t="str">
        <x:f>$A$236</x:f>
        <x:v>B028</x:v>
      </x:c>
      <x:c r="O24" s="39" t="str">
        <x:f>$A$237</x:f>
        <x:v>B029</x:v>
      </x:c>
      <x:c r="P24" s="39" t="str">
        <x:f>$A$238</x:f>
        <x:v>B030</x:v>
      </x:c>
      <x:c r="Q24" s="39" t="str">
        <x:f>$A$239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>
        <x:v>1</x:v>
      </x:c>
      <x:c r="C25" s="45" t="n">
        <x:v>0</x:v>
      </x:c>
      <x:c r="D25" s="45" t="n">
        <x:v>1</x:v>
      </x:c>
      <x:c r="E25" s="45" t="n">
        <x:v>1</x:v>
      </x:c>
      <x:c r="F25" s="45" t="n">
        <x:v>0</x:v>
      </x:c>
      <x:c r="G25" s="45" t="n">
        <x:v>0</x:v>
      </x:c>
      <x:c r="H25" s="45" t="n">
        <x:v>1</x:v>
      </x:c>
      <x:c r="I25" s="45" t="n">
        <x:v>0</x:v>
      </x:c>
      <x:c r="J25" s="45" t="n">
        <x:v>1</x:v>
      </x:c>
      <x:c r="K25" s="45" t="n">
        <x:v>0</x:v>
      </x:c>
      <x:c r="L25" s="45" t="n">
        <x:v>1</x:v>
      </x:c>
      <x:c r="M25" s="45" t="n">
        <x:v>1</x:v>
      </x:c>
      <x:c r="N25" s="45" t="n">
        <x:v>0</x:v>
      </x:c>
      <x:c r="O25" s="45" t="n">
        <x:v>0</x:v>
      </x:c>
      <x:c r="P25" s="45" t="n">
        <x:v>1</x:v>
      </x:c>
      <x:c r="Q25" s="45" t="n">
        <x:v>0</x:v>
      </x:c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48" t="inlineStr">
        <x:is>
          <x:t xml:space="preserve">B032–B047</x:t>
        </x:is>
      </x:c>
      <x:c r="B27" s="164" t="n"/>
      <x:c r="C27" s="164" t="n"/>
      <x:c r="D27" s="164" t="n"/>
      <x:c r="E27" s="164" t="n"/>
      <x:c r="F27" s="164" t="n"/>
      <x:c r="G27" s="164" t="n"/>
      <x:c r="H27" s="164" t="n"/>
      <x:c r="I27" s="164" t="n"/>
      <x:c r="J27" s="164" t="n"/>
      <x:c r="K27" s="164" t="n"/>
      <x:c r="L27" s="164" t="n"/>
      <x:c r="M27" s="164" t="n"/>
      <x:c r="N27" s="164" t="n"/>
      <x:c r="O27" s="164" t="n"/>
      <x:c r="P27" s="164" t="n"/>
      <x:c r="Q27" s="164" t="n"/>
      <x:c r="R27" s="164" t="n"/>
      <x:c r="S27" s="164" t="n"/>
      <x:c r="T27" s="164" t="n"/>
    </x:row>
    <x:row r="28">
      <x:c r="A28" s="38" t="inlineStr">
        <x:is>
          <x:t xml:space="preserve">BITGROUP</x:t>
        </x:is>
      </x:c>
      <x:c r="B28" s="39" t="str">
        <x:f>IF($B$240="","",IFERROR(VLOOKUP($B$240,$A$75:$T$202,16,FALSE),""))</x:f>
        <x:v>TWOS-17</x:v>
      </x:c>
      <x:c r="C28" s="39" t="str">
        <x:f>IF($B$241="","",IFERROR(VLOOKUP($B$241,$A$75:$T$202,16,FALSE),""))</x:f>
        <x:v>TWOS-17</x:v>
      </x:c>
      <x:c r="D28" s="39" t="str">
        <x:f>IF($B$242="","",IFERROR(VLOOKUP($B$242,$A$75:$T$202,16,FALSE),""))</x:f>
        <x:v>TWOS-17</x:v>
      </x:c>
      <x:c r="E28" s="39" t="str">
        <x:f>IF($B$243="","",IFERROR(VLOOKUP($B$243,$A$75:$T$202,16,FALSE),""))</x:f>
        <x:v>TWOS-17</x:v>
      </x:c>
      <x:c r="F28" s="39" t="str">
        <x:f>IF($B$244="","",IFERROR(VLOOKUP($B$244,$A$75:$T$202,16,FALSE),""))</x:f>
        <x:v>TWOS-17</x:v>
      </x:c>
      <x:c r="G28" s="39" t="str">
        <x:f>IF($B$245="","",IFERROR(VLOOKUP($B$245,$A$75:$T$202,16,FALSE),""))</x:f>
        <x:v>TWOS-17</x:v>
      </x:c>
      <x:c r="H28" s="39" t="str">
        <x:f>IF($B$246="","",IFERROR(VLOOKUP($B$246,$A$75:$T$202,16,FALSE),""))</x:f>
        <x:v>TWOS-17</x:v>
      </x:c>
      <x:c r="I28" s="39" t="str">
        <x:f>IF($B$247="","",IFERROR(VLOOKUP($B$247,$A$75:$T$202,16,FALSE),""))</x:f>
        <x:v>TWOS-17</x:v>
      </x:c>
      <x:c r="J28" s="39" t="str">
        <x:f>IF($B$248="","",IFERROR(VLOOKUP($B$248,$A$75:$T$202,16,FALSE),""))</x:f>
        <x:v>TWOS-17</x:v>
      </x:c>
      <x:c r="K28" s="39" t="str">
        <x:f>IF($B$249="","",IFERROR(VLOOKUP($B$249,$A$75:$T$202,16,FALSE),""))</x:f>
        <x:v>TWOS-17</x:v>
      </x:c>
      <x:c r="L28" s="39" t="str">
        <x:f>IF($B$250="","",IFERROR(VLOOKUP($B$250,$A$75:$T$202,16,FALSE),""))</x:f>
        <x:v>TWOS-17</x:v>
      </x:c>
      <x:c r="M28" s="39" t="str">
        <x:f>IF($B$251="","",IFERROR(VLOOKUP($B$251,$A$75:$T$202,16,FALSE),""))</x:f>
        <x:v>TWOS-17</x:v>
      </x:c>
      <x:c r="N28" s="39" t="str">
        <x:f>IF($B$252="","",IFERROR(VLOOKUP($B$252,$A$75:$T$202,16,FALSE),""))</x:f>
        <x:v>TWOS-17</x:v>
      </x:c>
      <x:c r="O28" s="39" t="str">
        <x:f>IF($B$253="","",IFERROR(VLOOKUP($B$253,$A$75:$T$202,16,FALSE),""))</x:f>
        <x:v>TWOS-17</x:v>
      </x:c>
      <x:c r="P28" s="39" t="str">
        <x:f>IF($B$254="","",IFERROR(VLOOKUP($B$254,$A$75:$T$202,16,FALSE),""))</x:f>
        <x:v>TWOS-17</x:v>
      </x:c>
      <x:c r="Q28" s="39" t="str">
        <x:f>IF($B$255="","",IFERROR(VLOOKUP($B$255,$A$75:$T$202,16,FALSE),""))</x:f>
        <x:v>TWOS-17</x:v>
      </x:c>
      <x:c r="R28" s="1" t="n"/>
      <x:c r="S28" s="1" t="n"/>
      <x:c r="T28" s="1" t="n"/>
    </x:row>
    <x:row r="29">
      <x:c r="A29" s="38" t="inlineStr">
        <x:is>
          <x:t xml:space="preserve">TRUST</x:t>
        </x:is>
      </x:c>
      <x:c r="B29" s="39" t="str">
        <x:f>IF($B$240="","",IFERROR(VLOOKUP($B$240,$A$75:$T$202,6,FALSE),""))</x:f>
        <x:v>₸1</x:v>
      </x:c>
      <x:c r="C29" s="39" t="str">
        <x:f>IF($B$241="","",IFERROR(VLOOKUP($B$241,$A$75:$T$202,6,FALSE),""))</x:f>
        <x:v>₸1</x:v>
      </x:c>
      <x:c r="D29" s="39" t="str">
        <x:f>IF($B$242="","",IFERROR(VLOOKUP($B$242,$A$75:$T$202,6,FALSE),""))</x:f>
        <x:v>₸1</x:v>
      </x:c>
      <x:c r="E29" s="39" t="str">
        <x:f>IF($B$243="","",IFERROR(VLOOKUP($B$243,$A$75:$T$202,6,FALSE),""))</x:f>
        <x:v>₸1</x:v>
      </x:c>
      <x:c r="F29" s="39" t="str">
        <x:f>IF($B$244="","",IFERROR(VLOOKUP($B$244,$A$75:$T$202,6,FALSE),""))</x:f>
        <x:v>₸1</x:v>
      </x:c>
      <x:c r="G29" s="39" t="str">
        <x:f>IF($B$245="","",IFERROR(VLOOKUP($B$245,$A$75:$T$202,6,FALSE),""))</x:f>
        <x:v>₸1</x:v>
      </x:c>
      <x:c r="H29" s="39" t="str">
        <x:f>IF($B$246="","",IFERROR(VLOOKUP($B$246,$A$75:$T$202,6,FALSE),""))</x:f>
        <x:v>₸1</x:v>
      </x:c>
      <x:c r="I29" s="39" t="str">
        <x:f>IF($B$247="","",IFERROR(VLOOKUP($B$247,$A$75:$T$202,6,FALSE),""))</x:f>
        <x:v>₸1</x:v>
      </x:c>
      <x:c r="J29" s="39" t="str">
        <x:f>IF($B$248="","",IFERROR(VLOOKUP($B$248,$A$75:$T$202,6,FALSE),""))</x:f>
        <x:v>₸1</x:v>
      </x:c>
      <x:c r="K29" s="39" t="str">
        <x:f>IF($B$249="","",IFERROR(VLOOKUP($B$249,$A$75:$T$202,6,FALSE),""))</x:f>
        <x:v>₸1</x:v>
      </x:c>
      <x:c r="L29" s="39" t="str">
        <x:f>IF($B$250="","",IFERROR(VLOOKUP($B$250,$A$75:$T$202,6,FALSE),""))</x:f>
        <x:v>₸1</x:v>
      </x:c>
      <x:c r="M29" s="39" t="str">
        <x:f>IF($B$251="","",IFERROR(VLOOKUP($B$251,$A$75:$T$202,6,FALSE),""))</x:f>
        <x:v>₸1</x:v>
      </x:c>
      <x:c r="N29" s="39" t="str">
        <x:f>IF($B$252="","",IFERROR(VLOOKUP($B$252,$A$75:$T$202,6,FALSE),""))</x:f>
        <x:v>₸1</x:v>
      </x:c>
      <x:c r="O29" s="39" t="str">
        <x:f>IF($B$253="","",IFERROR(VLOOKUP($B$253,$A$75:$T$202,6,FALSE),""))</x:f>
        <x:v>₸1</x:v>
      </x:c>
      <x:c r="P29" s="39" t="str">
        <x:f>IF($B$254="","",IFERROR(VLOOKUP($B$254,$A$75:$T$202,6,FALSE),""))</x:f>
        <x:v>₸1</x:v>
      </x:c>
      <x:c r="Q29" s="39" t="str">
        <x:f>IF($B$255="","",IFERROR(VLOOKUP($B$255,$A$75:$T$202,6,FALSE),""))</x:f>
        <x:v>₸1</x:v>
      </x:c>
      <x:c r="R29" s="1" t="n"/>
      <x:c r="S29" s="1" t="n"/>
      <x:c r="T29" s="1" t="n"/>
    </x:row>
    <x:row r="30">
      <x:c r="A30" s="38" t="inlineStr">
        <x:is>
          <x:t xml:space="preserve">BIT TYPE</x:t>
        </x:is>
      </x:c>
      <x:c r="B30" s="39" t="str">
        <x:f>IF($D$240="","",$D$240)</x:f>
        <x:v>3</x:v>
      </x:c>
      <x:c r="C30" s="39" t="str">
        <x:f>IF($D$241="","",$D$241)</x:f>
        <x:v>1</x:v>
      </x:c>
      <x:c r="D30" s="39" t="str">
        <x:f>IF($D$242="","",$D$242)</x:f>
        <x:v>1</x:v>
      </x:c>
      <x:c r="E30" s="39" t="str">
        <x:f>IF($D$243="","",$D$243)</x:f>
        <x:v>1</x:v>
      </x:c>
      <x:c r="F30" s="39" t="str">
        <x:f>IF($D$244="","",$D$244)</x:f>
        <x:v>1</x:v>
      </x:c>
      <x:c r="G30" s="39" t="str">
        <x:f>IF($D$245="","",$D$245)</x:f>
        <x:v>1</x:v>
      </x:c>
      <x:c r="H30" s="39" t="str">
        <x:f>IF($D$246="","",$D$246)</x:f>
        <x:v>1</x:v>
      </x:c>
      <x:c r="I30" s="39" t="str">
        <x:f>IF($D$247="","",$D$247)</x:f>
        <x:v>1</x:v>
      </x:c>
      <x:c r="J30" s="39" t="str">
        <x:f>IF($D$248="","",$D$248)</x:f>
        <x:v>1</x:v>
      </x:c>
      <x:c r="K30" s="39" t="str">
        <x:f>IF($D$249="","",$D$249)</x:f>
        <x:v>1</x:v>
      </x:c>
      <x:c r="L30" s="39" t="str">
        <x:f>IF($D$250="","",$D$250)</x:f>
        <x:v>1</x:v>
      </x:c>
      <x:c r="M30" s="39" t="str">
        <x:f>IF($D$251="","",$D$251)</x:f>
        <x:v>1</x:v>
      </x:c>
      <x:c r="N30" s="39" t="str">
        <x:f>IF($D$252="","",$D$252)</x:f>
        <x:v>1</x:v>
      </x:c>
      <x:c r="O30" s="39" t="str">
        <x:f>IF($D$253="","",$D$253)</x:f>
        <x:v>1</x:v>
      </x:c>
      <x:c r="P30" s="39" t="str">
        <x:f>IF($D$254="","",$D$254)</x:f>
        <x:v>1</x:v>
      </x:c>
      <x:c r="Q30" s="39" t="str">
        <x:f>IF($D$255="","",$D$255)</x:f>
        <x:v>1</x:v>
      </x:c>
      <x:c r="R30" s="1" t="n"/>
      <x:c r="S30" s="1" t="n"/>
      <x:c r="T30" s="1" t="n"/>
    </x:row>
    <x:row r="31">
      <x:c r="A31" s="38" t="inlineStr">
        <x:is>
          <x:t xml:space="preserve">POSITION</x:t>
        </x:is>
      </x:c>
      <x:c r="B31" s="39" t="str">
        <x:f>$A$240</x:f>
        <x:v>B032</x:v>
      </x:c>
      <x:c r="C31" s="39" t="str">
        <x:f>$A$241</x:f>
        <x:v>B033</x:v>
      </x:c>
      <x:c r="D31" s="39" t="str">
        <x:f>$A$242</x:f>
        <x:v>B034</x:v>
      </x:c>
      <x:c r="E31" s="39" t="str">
        <x:f>$A$243</x:f>
        <x:v>B035</x:v>
      </x:c>
      <x:c r="F31" s="39" t="str">
        <x:f>$A$244</x:f>
        <x:v>B036</x:v>
      </x:c>
      <x:c r="G31" s="39" t="str">
        <x:f>$A$245</x:f>
        <x:v>B037</x:v>
      </x:c>
      <x:c r="H31" s="39" t="str">
        <x:f>$A$246</x:f>
        <x:v>B038</x:v>
      </x:c>
      <x:c r="I31" s="39" t="str">
        <x:f>$A$247</x:f>
        <x:v>B039</x:v>
      </x:c>
      <x:c r="J31" s="39" t="str">
        <x:f>$A$248</x:f>
        <x:v>B040</x:v>
      </x:c>
      <x:c r="K31" s="39" t="str">
        <x:f>$A$249</x:f>
        <x:v>B041</x:v>
      </x:c>
      <x:c r="L31" s="39" t="str">
        <x:f>$A$250</x:f>
        <x:v>B042</x:v>
      </x:c>
      <x:c r="M31" s="39" t="str">
        <x:f>$A$251</x:f>
        <x:v>B043</x:v>
      </x:c>
      <x:c r="N31" s="39" t="str">
        <x:f>$A$252</x:f>
        <x:v>B044</x:v>
      </x:c>
      <x:c r="O31" s="39" t="str">
        <x:f>$A$253</x:f>
        <x:v>B045</x:v>
      </x:c>
      <x:c r="P31" s="39" t="str">
        <x:f>$A$254</x:f>
        <x:v>B046</x:v>
      </x:c>
      <x:c r="Q31" s="39" t="str">
        <x:f>$A$255</x:f>
        <x:v>B047</x:v>
      </x:c>
      <x:c r="R31" s="1" t="n"/>
      <x:c r="S31" s="1" t="n"/>
      <x:c r="T31" s="1" t="n"/>
    </x:row>
    <x:row r="32">
      <x:c r="A32" s="38" t="inlineStr">
        <x:is>
          <x:t xml:space="preserve">STATE</x:t>
        </x:is>
      </x:c>
      <x:c r="B32" s="45" t="n">
        <x:v>1</x:v>
      </x:c>
      <x:c r="C32" s="45" t="n">
        <x:v>0</x:v>
      </x:c>
      <x:c r="D32" s="45" t="n">
        <x:v>1</x:v>
      </x:c>
      <x:c r="E32" s="45" t="n">
        <x:v>1</x:v>
      </x:c>
      <x:c r="F32" s="45" t="n">
        <x:v>0</x:v>
      </x:c>
      <x:c r="G32" s="45" t="n">
        <x:v>0</x:v>
      </x:c>
      <x:c r="H32" s="45" t="n">
        <x:v>1</x:v>
      </x:c>
      <x:c r="I32" s="45" t="n">
        <x:v>0</x:v>
      </x:c>
      <x:c r="J32" s="45" t="n">
        <x:v>1</x:v>
      </x:c>
      <x:c r="K32" s="45" t="n">
        <x:v>0</x:v>
      </x:c>
      <x:c r="L32" s="45" t="n">
        <x:v>1</x:v>
      </x:c>
      <x:c r="M32" s="45" t="n">
        <x:v>1</x:v>
      </x:c>
      <x:c r="N32" s="45" t="n">
        <x:v>0</x:v>
      </x:c>
      <x:c r="O32" s="45" t="n">
        <x:v>0</x:v>
      </x:c>
      <x:c r="P32" s="45" t="n">
        <x:v>1</x:v>
      </x:c>
      <x:c r="Q32" s="45" t="n">
        <x:v>0</x:v>
      </x:c>
      <x:c r="R32" s="1" t="n"/>
      <x:c r="S32" s="1" t="n"/>
      <x:c r="T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</x:row>
    <x:row r="34">
      <x:c r="A34" s="148" t="inlineStr">
        <x:is>
          <x:t xml:space="preserve">B048–B063</x:t>
        </x:is>
      </x:c>
      <x:c r="B34" s="164" t="n"/>
      <x:c r="C34" s="164" t="n"/>
      <x:c r="D34" s="164" t="n"/>
      <x:c r="E34" s="164" t="n"/>
      <x:c r="F34" s="164" t="n"/>
      <x:c r="G34" s="164" t="n"/>
      <x:c r="H34" s="164" t="n"/>
      <x:c r="I34" s="164" t="n"/>
      <x:c r="J34" s="164" t="n"/>
      <x:c r="K34" s="164" t="n"/>
      <x:c r="L34" s="164" t="n"/>
      <x:c r="M34" s="164" t="n"/>
      <x:c r="N34" s="164" t="n"/>
      <x:c r="O34" s="164" t="n"/>
      <x:c r="P34" s="164" t="n"/>
      <x:c r="Q34" s="164" t="n"/>
      <x:c r="R34" s="164" t="n"/>
      <x:c r="S34" s="164" t="n"/>
      <x:c r="T34" s="164" t="n"/>
    </x:row>
    <x:row r="35">
      <x:c r="A35" s="38" t="inlineStr">
        <x:is>
          <x:t xml:space="preserve">BITGROUP</x:t>
        </x:is>
      </x:c>
      <x:c r="B35" s="39" t="str">
        <x:f>IF($B$256="","",IFERROR(VLOOKUP($B$256,$A$75:$T$202,16,FALSE),""))</x:f>
        <x:v>TWOS-17</x:v>
      </x:c>
      <x:c r="C35" s="39" t="str">
        <x:f>IF($B$257="","",IFERROR(VLOOKUP($B$257,$A$75:$T$202,16,FALSE),""))</x:f>
        <x:v>SCALAR-1</x:v>
      </x:c>
      <x:c r="D35" s="39" t="str">
        <x:f>IF($B$258="","",IFERROR(VLOOKUP($B$258,$A$75:$T$202,16,FALSE),""))</x:f>
        <x:v>SCALAR-5</x:v>
      </x:c>
      <x:c r="E35" s="39" t="str">
        <x:f>IF($B$259="","",IFERROR(VLOOKUP($B$259,$A$75:$T$202,16,FALSE),""))</x:f>
        <x:v>SCALAR-5</x:v>
      </x:c>
      <x:c r="F35" s="39" t="str">
        <x:f>IF($B$260="","",IFERROR(VLOOKUP($B$260,$A$75:$T$202,16,FALSE),""))</x:f>
        <x:v>SCALAR-5</x:v>
      </x:c>
      <x:c r="G35" s="39" t="str">
        <x:f>IF($B$261="","",IFERROR(VLOOKUP($B$261,$A$75:$T$202,16,FALSE),""))</x:f>
        <x:v>SCALAR-5</x:v>
      </x:c>
      <x:c r="H35" s="39" t="str">
        <x:f>IF($B$262="","",IFERROR(VLOOKUP($B$262,$A$75:$T$202,16,FALSE),""))</x:f>
        <x:v>SCALAR-5</x:v>
      </x:c>
      <x:c r="I35" s="39" t="str">
        <x:f>IF($B$263="","",IFERROR(VLOOKUP($B$263,$A$75:$T$202,16,FALSE),""))</x:f>
        <x:v>SCALAR-6</x:v>
      </x:c>
      <x:c r="J35" s="39" t="str">
        <x:f>IF($B$264="","",IFERROR(VLOOKUP($B$264,$A$75:$T$202,16,FALSE),""))</x:f>
        <x:v>SCALAR-6</x:v>
      </x:c>
      <x:c r="K35" s="39" t="str">
        <x:f>IF($B$265="","",IFERROR(VLOOKUP($B$265,$A$75:$T$202,16,FALSE),""))</x:f>
        <x:v>SCALAR-6</x:v>
      </x:c>
      <x:c r="L35" s="39" t="str">
        <x:f>IF($B$266="","",IFERROR(VLOOKUP($B$266,$A$75:$T$202,16,FALSE),""))</x:f>
        <x:v>SCALAR-6</x:v>
      </x:c>
      <x:c r="M35" s="39" t="str">
        <x:f>IF($B$267="","",IFERROR(VLOOKUP($B$267,$A$75:$T$202,16,FALSE),""))</x:f>
        <x:v>SCALAR-6</x:v>
      </x:c>
      <x:c r="N35" s="39" t="str">
        <x:f>IF($B$268="","",IFERROR(VLOOKUP($B$268,$A$75:$T$202,16,FALSE),""))</x:f>
        <x:v>SCALAR-6</x:v>
      </x:c>
      <x:c r="O35" s="39" t="str">
        <x:f>IF($B$269="","",IFERROR(VLOOKUP($B$269,$A$75:$T$202,16,FALSE),""))</x:f>
        <x:v>SCALAR-3</x:v>
      </x:c>
      <x:c r="P35" s="39" t="str">
        <x:f>IF($B$270="","",IFERROR(VLOOKUP($B$270,$A$75:$T$202,16,FALSE),""))</x:f>
        <x:v>SCALAR-3</x:v>
      </x:c>
      <x:c r="Q35" s="39" t="str">
        <x:f>IF($B$271="","",IFERROR(VLOOKUP($B$271,$A$75:$T$202,16,FALSE),""))</x:f>
        <x:v>SCALAR-3</x:v>
      </x:c>
      <x:c r="R35" s="1" t="n"/>
      <x:c r="S35" s="1" t="n"/>
      <x:c r="T35" s="1" t="n"/>
    </x:row>
    <x:row r="36">
      <x:c r="A36" s="38" t="inlineStr">
        <x:is>
          <x:t xml:space="preserve">TRUST</x:t>
        </x:is>
      </x:c>
      <x:c r="B36" s="39" t="str">
        <x:f>IF($B$256="","",IFERROR(VLOOKUP($B$256,$A$75:$T$202,6,FALSE),""))</x:f>
        <x:v>₸1</x:v>
      </x:c>
      <x:c r="C36" s="39" t="str">
        <x:f>IF($B$257="","",IFERROR(VLOOKUP($B$257,$A$75:$T$202,6,FALSE),""))</x:f>
        <x:v>₸1</x:v>
      </x:c>
      <x:c r="D36" s="39" t="str">
        <x:f>IF($B$258="","",IFERROR(VLOOKUP($B$258,$A$75:$T$202,6,FALSE),""))</x:f>
        <x:v>₸1</x:v>
      </x:c>
      <x:c r="E36" s="39" t="str">
        <x:f>IF($B$259="","",IFERROR(VLOOKUP($B$259,$A$75:$T$202,6,FALSE),""))</x:f>
        <x:v>₸1</x:v>
      </x:c>
      <x:c r="F36" s="39" t="str">
        <x:f>IF($B$260="","",IFERROR(VLOOKUP($B$260,$A$75:$T$202,6,FALSE),""))</x:f>
        <x:v>₸1</x:v>
      </x:c>
      <x:c r="G36" s="39" t="str">
        <x:f>IF($B$261="","",IFERROR(VLOOKUP($B$261,$A$75:$T$202,6,FALSE),""))</x:f>
        <x:v>₸1</x:v>
      </x:c>
      <x:c r="H36" s="39" t="str">
        <x:f>IF($B$262="","",IFERROR(VLOOKUP($B$262,$A$75:$T$202,6,FALSE),""))</x:f>
        <x:v>₸1</x:v>
      </x:c>
      <x:c r="I36" s="39" t="str">
        <x:f>IF($B$263="","",IFERROR(VLOOKUP($B$263,$A$75:$T$202,6,FALSE),""))</x:f>
        <x:v>₸1</x:v>
      </x:c>
      <x:c r="J36" s="39" t="str">
        <x:f>IF($B$264="","",IFERROR(VLOOKUP($B$264,$A$75:$T$202,6,FALSE),""))</x:f>
        <x:v>₸1</x:v>
      </x:c>
      <x:c r="K36" s="39" t="str">
        <x:f>IF($B$265="","",IFERROR(VLOOKUP($B$265,$A$75:$T$202,6,FALSE),""))</x:f>
        <x:v>₸1</x:v>
      </x:c>
      <x:c r="L36" s="39" t="str">
        <x:f>IF($B$266="","",IFERROR(VLOOKUP($B$266,$A$75:$T$202,6,FALSE),""))</x:f>
        <x:v>₸1</x:v>
      </x:c>
      <x:c r="M36" s="39" t="str">
        <x:f>IF($B$267="","",IFERROR(VLOOKUP($B$267,$A$75:$T$202,6,FALSE),""))</x:f>
        <x:v>₸1</x:v>
      </x:c>
      <x:c r="N36" s="39" t="str">
        <x:f>IF($B$268="","",IFERROR(VLOOKUP($B$268,$A$75:$T$202,6,FALSE),""))</x:f>
        <x:v>₸1</x:v>
      </x:c>
      <x:c r="O36" s="39" t="str">
        <x:f>IF($B$269="","",IFERROR(VLOOKUP($B$269,$A$75:$T$202,6,FALSE),""))</x:f>
        <x:v>₸1</x:v>
      </x:c>
      <x:c r="P36" s="39" t="str">
        <x:f>IF($B$270="","",IFERROR(VLOOKUP($B$270,$A$75:$T$202,6,FALSE),""))</x:f>
        <x:v>₸1</x:v>
      </x:c>
      <x:c r="Q36" s="39" t="str">
        <x:f>IF($B$271="","",IFERROR(VLOOKUP($B$271,$A$75:$T$202,6,FALSE),""))</x:f>
        <x:v>₸1</x:v>
      </x:c>
      <x:c r="R36" s="1" t="n"/>
      <x:c r="S36" s="1" t="n"/>
      <x:c r="T36" s="1" t="n"/>
    </x:row>
    <x:row r="37">
      <x:c r="A37" s="38" t="inlineStr">
        <x:is>
          <x:t xml:space="preserve">BIT TYPE</x:t>
        </x:is>
      </x:c>
      <x:c r="B37" s="39" t="str">
        <x:f>IF($D$256="","",$D$256)</x:f>
        <x:v>1</x:v>
      </x:c>
      <x:c r="C37" s="39" t="str">
        <x:f>IF($D$257="","",$D$257)</x:f>
        <x:v>1</x:v>
      </x:c>
      <x:c r="D37" s="39" t="str">
        <x:f>IF($D$258="","",$D$258)</x:f>
        <x:v>1</x:v>
      </x:c>
      <x:c r="E37" s="39" t="str">
        <x:f>IF($D$259="","",$D$259)</x:f>
        <x:v>1</x:v>
      </x:c>
      <x:c r="F37" s="39" t="str">
        <x:f>IF($D$260="","",$D$260)</x:f>
        <x:v>1</x:v>
      </x:c>
      <x:c r="G37" s="39" t="str">
        <x:f>IF($D$261="","",$D$261)</x:f>
        <x:v>1</x:v>
      </x:c>
      <x:c r="H37" s="39" t="str">
        <x:f>IF($D$262="","",$D$262)</x:f>
        <x:v>1</x:v>
      </x:c>
      <x:c r="I37" s="39" t="str">
        <x:f>IF($D$263="","",$D$263)</x:f>
        <x:v>1</x:v>
      </x:c>
      <x:c r="J37" s="39" t="str">
        <x:f>IF($D$264="","",$D$264)</x:f>
        <x:v>1</x:v>
      </x:c>
      <x:c r="K37" s="39" t="str">
        <x:f>IF($D$265="","",$D$265)</x:f>
        <x:v>1</x:v>
      </x:c>
      <x:c r="L37" s="39" t="str">
        <x:f>IF($D$266="","",$D$266)</x:f>
        <x:v>1</x:v>
      </x:c>
      <x:c r="M37" s="39" t="str">
        <x:f>IF($D$267="","",$D$267)</x:f>
        <x:v>1</x:v>
      </x:c>
      <x:c r="N37" s="39" t="str">
        <x:f>IF($D$268="","",$D$268)</x:f>
        <x:v>1</x:v>
      </x:c>
      <x:c r="O37" s="39" t="str">
        <x:f>IF($D$269="","",$D$269)</x:f>
        <x:v>1</x:v>
      </x:c>
      <x:c r="P37" s="39" t="str">
        <x:f>IF($D$270="","",$D$270)</x:f>
        <x:v>1</x:v>
      </x:c>
      <x:c r="Q37" s="39" t="str">
        <x:f>IF($D$271="","",$D$271)</x:f>
        <x:v>1</x:v>
      </x:c>
      <x:c r="R37" s="1" t="n"/>
      <x:c r="S37" s="1" t="n"/>
      <x:c r="T37" s="1" t="n"/>
    </x:row>
    <x:row r="38">
      <x:c r="A38" s="38" t="inlineStr">
        <x:is>
          <x:t xml:space="preserve">POSITION</x:t>
        </x:is>
      </x:c>
      <x:c r="B38" s="39" t="str">
        <x:f>$A$256</x:f>
        <x:v>B048</x:v>
      </x:c>
      <x:c r="C38" s="39" t="str">
        <x:f>$A$257</x:f>
        <x:v>B049</x:v>
      </x:c>
      <x:c r="D38" s="39" t="str">
        <x:f>$A$258</x:f>
        <x:v>B050</x:v>
      </x:c>
      <x:c r="E38" s="39" t="str">
        <x:f>$A$259</x:f>
        <x:v>B051</x:v>
      </x:c>
      <x:c r="F38" s="39" t="str">
        <x:f>$A$260</x:f>
        <x:v>B052</x:v>
      </x:c>
      <x:c r="G38" s="39" t="str">
        <x:f>$A$261</x:f>
        <x:v>B053</x:v>
      </x:c>
      <x:c r="H38" s="39" t="str">
        <x:f>$A$262</x:f>
        <x:v>B054</x:v>
      </x:c>
      <x:c r="I38" s="39" t="str">
        <x:f>$A$263</x:f>
        <x:v>B055</x:v>
      </x:c>
      <x:c r="J38" s="39" t="str">
        <x:f>$A$264</x:f>
        <x:v>B056</x:v>
      </x:c>
      <x:c r="K38" s="39" t="str">
        <x:f>$A$265</x:f>
        <x:v>B057</x:v>
      </x:c>
      <x:c r="L38" s="39" t="str">
        <x:f>$A$266</x:f>
        <x:v>B058</x:v>
      </x:c>
      <x:c r="M38" s="39" t="str">
        <x:f>$A$267</x:f>
        <x:v>B059</x:v>
      </x:c>
      <x:c r="N38" s="39" t="str">
        <x:f>$A$268</x:f>
        <x:v>B060</x:v>
      </x:c>
      <x:c r="O38" s="39" t="str">
        <x:f>$A$269</x:f>
        <x:v>B061</x:v>
      </x:c>
      <x:c r="P38" s="39" t="str">
        <x:f>$A$270</x:f>
        <x:v>B062</x:v>
      </x:c>
      <x:c r="Q38" s="39" t="str">
        <x:f>$A$271</x:f>
        <x:v>B063</x:v>
      </x:c>
      <x:c r="R38" s="1" t="n"/>
      <x:c r="S38" s="1" t="n"/>
      <x:c r="T38" s="1" t="n"/>
    </x:row>
    <x:row r="39">
      <x:c r="A39" s="38" t="inlineStr">
        <x:is>
          <x:t xml:space="preserve">STATE</x:t>
        </x:is>
      </x:c>
      <x:c r="B39" s="45" t="n">
        <x:v>1</x:v>
      </x:c>
      <x:c r="C39" s="45" t="n">
        <x:v>0</x:v>
      </x:c>
      <x:c r="D39" s="45" t="n">
        <x:v>1</x:v>
      </x:c>
      <x:c r="E39" s="45" t="n">
        <x:v>1</x:v>
      </x:c>
      <x:c r="F39" s="45" t="n">
        <x:v>0</x:v>
      </x:c>
      <x:c r="G39" s="45" t="n">
        <x:v>0</x:v>
      </x:c>
      <x:c r="H39" s="45" t="n">
        <x:v>1</x:v>
      </x:c>
      <x:c r="I39" s="45" t="n">
        <x:v>0</x:v>
      </x:c>
      <x:c r="J39" s="45" t="n">
        <x:v>1</x:v>
      </x:c>
      <x:c r="K39" s="45" t="n">
        <x:v>0</x:v>
      </x:c>
      <x:c r="L39" s="45" t="n">
        <x:v>1</x:v>
      </x:c>
      <x:c r="M39" s="45" t="n">
        <x:v>1</x:v>
      </x:c>
      <x:c r="N39" s="45" t="n">
        <x:v>0</x:v>
      </x:c>
      <x:c r="O39" s="45" t="n">
        <x:v>0</x:v>
      </x:c>
      <x:c r="P39" s="45" t="n">
        <x:v>1</x:v>
      </x:c>
      <x:c r="Q39" s="45" t="n">
        <x:v>0</x:v>
      </x:c>
      <x:c r="R39" s="1" t="n"/>
      <x:c r="S39" s="1" t="n"/>
      <x:c r="T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</x:row>
    <x:row r="41">
      <x:c r="A41" s="148" t="inlineStr">
        <x:is>
          <x:t xml:space="preserve">B064–B079</x:t>
        </x:is>
      </x:c>
      <x:c r="B41" s="164" t="n"/>
      <x:c r="C41" s="164" t="n"/>
      <x:c r="D41" s="164" t="n"/>
      <x:c r="E41" s="164" t="n"/>
      <x:c r="F41" s="164" t="n"/>
      <x:c r="G41" s="164" t="n"/>
      <x:c r="H41" s="164" t="n"/>
      <x:c r="I41" s="164" t="n"/>
      <x:c r="J41" s="164" t="n"/>
      <x:c r="K41" s="164" t="n"/>
      <x:c r="L41" s="164" t="n"/>
      <x:c r="M41" s="164" t="n"/>
      <x:c r="N41" s="164" t="n"/>
      <x:c r="O41" s="164" t="n"/>
      <x:c r="P41" s="164" t="n"/>
      <x:c r="Q41" s="164" t="n"/>
      <x:c r="R41" s="164" t="n"/>
      <x:c r="S41" s="164" t="n"/>
      <x:c r="T41" s="164" t="n"/>
    </x:row>
    <x:row r="42">
      <x:c r="A42" s="38" t="inlineStr">
        <x:is>
          <x:t xml:space="preserve">BITGROUP</x:t>
        </x:is>
      </x:c>
      <x:c r="B42" s="39" t="str">
        <x:f>IF($B$272="","",IFERROR(VLOOKUP($B$272,$A$75:$T$202,16,FALSE),""))</x:f>
        <x:v>SCALAR-6</x:v>
      </x:c>
      <x:c r="C42" s="39" t="str">
        <x:f>IF($B$273="","",IFERROR(VLOOKUP($B$273,$A$75:$T$202,16,FALSE),""))</x:f>
        <x:v>SCALAR-6</x:v>
      </x:c>
      <x:c r="D42" s="39" t="str">
        <x:f>IF($B$274="","",IFERROR(VLOOKUP($B$274,$A$75:$T$202,16,FALSE),""))</x:f>
        <x:v>SCALAR-6</x:v>
      </x:c>
      <x:c r="E42" s="39" t="str">
        <x:f>IF($B$275="","",IFERROR(VLOOKUP($B$275,$A$75:$T$202,16,FALSE),""))</x:f>
        <x:v>SCALAR-6</x:v>
      </x:c>
      <x:c r="F42" s="39" t="str">
        <x:f>IF($B$276="","",IFERROR(VLOOKUP($B$276,$A$75:$T$202,16,FALSE),""))</x:f>
        <x:v>SCALAR-6</x:v>
      </x:c>
      <x:c r="G42" s="39" t="str">
        <x:f>IF($B$277="","",IFERROR(VLOOKUP($B$277,$A$75:$T$202,16,FALSE),""))</x:f>
        <x:v>SCALAR-6</x:v>
      </x:c>
      <x:c r="H42" s="39" t="str">
        <x:f>IF($B$278="","",IFERROR(VLOOKUP($B$278,$A$75:$T$202,16,FALSE),""))</x:f>
        <x:v>SCALAR-10</x:v>
      </x:c>
      <x:c r="I42" s="39" t="str">
        <x:f>IF($B$279="","",IFERROR(VLOOKUP($B$279,$A$75:$T$202,16,FALSE),""))</x:f>
        <x:v>SCALAR-10</x:v>
      </x:c>
      <x:c r="J42" s="39" t="str">
        <x:f>IF($B$280="","",IFERROR(VLOOKUP($B$280,$A$75:$T$202,16,FALSE),""))</x:f>
        <x:v>SCALAR-10</x:v>
      </x:c>
      <x:c r="K42" s="39" t="str">
        <x:f>IF($B$281="","",IFERROR(VLOOKUP($B$281,$A$75:$T$202,16,FALSE),""))</x:f>
        <x:v>SCALAR-10</x:v>
      </x:c>
      <x:c r="L42" s="39" t="str">
        <x:f>IF($B$282="","",IFERROR(VLOOKUP($B$282,$A$75:$T$202,16,FALSE),""))</x:f>
        <x:v>SCALAR-10</x:v>
      </x:c>
      <x:c r="M42" s="39" t="str">
        <x:f>IF($B$283="","",IFERROR(VLOOKUP($B$283,$A$75:$T$202,16,FALSE),""))</x:f>
        <x:v>SCALAR-10</x:v>
      </x:c>
      <x:c r="N42" s="39" t="str">
        <x:f>IF($B$284="","",IFERROR(VLOOKUP($B$284,$A$75:$T$202,16,FALSE),""))</x:f>
        <x:v>SCALAR-10</x:v>
      </x:c>
      <x:c r="O42" s="39" t="str">
        <x:f>IF($B$285="","",IFERROR(VLOOKUP($B$285,$A$75:$T$202,16,FALSE),""))</x:f>
        <x:v>SCALAR-10</x:v>
      </x:c>
      <x:c r="P42" s="39" t="str">
        <x:f>IF($B$286="","",IFERROR(VLOOKUP($B$286,$A$75:$T$202,16,FALSE),""))</x:f>
        <x:v>SCALAR-10</x:v>
      </x:c>
      <x:c r="Q42" s="39" t="str">
        <x:f>IF($B$287="","",IFERROR(VLOOKUP($B$287,$A$75:$T$202,16,FALSE),""))</x:f>
        <x:v>SCALAR-10</x:v>
      </x:c>
      <x:c r="R42" s="1" t="n"/>
      <x:c r="S42" s="1" t="n"/>
      <x:c r="T42" s="1" t="n"/>
    </x:row>
    <x:row r="43">
      <x:c r="A43" s="38" t="inlineStr">
        <x:is>
          <x:t xml:space="preserve">TRUST</x:t>
        </x:is>
      </x:c>
      <x:c r="B43" s="39" t="str">
        <x:f>IF($B$272="","",IFERROR(VLOOKUP($B$272,$A$75:$T$202,6,FALSE),""))</x:f>
        <x:v>₸1</x:v>
      </x:c>
      <x:c r="C43" s="39" t="str">
        <x:f>IF($B$273="","",IFERROR(VLOOKUP($B$273,$A$75:$T$202,6,FALSE),""))</x:f>
        <x:v>₸1</x:v>
      </x:c>
      <x:c r="D43" s="39" t="str">
        <x:f>IF($B$274="","",IFERROR(VLOOKUP($B$274,$A$75:$T$202,6,FALSE),""))</x:f>
        <x:v>₸1</x:v>
      </x:c>
      <x:c r="E43" s="39" t="str">
        <x:f>IF($B$275="","",IFERROR(VLOOKUP($B$275,$A$75:$T$202,6,FALSE),""))</x:f>
        <x:v>₸1</x:v>
      </x:c>
      <x:c r="F43" s="39" t="str">
        <x:f>IF($B$276="","",IFERROR(VLOOKUP($B$276,$A$75:$T$202,6,FALSE),""))</x:f>
        <x:v>₸1</x:v>
      </x:c>
      <x:c r="G43" s="39" t="str">
        <x:f>IF($B$277="","",IFERROR(VLOOKUP($B$277,$A$75:$T$202,6,FALSE),""))</x:f>
        <x:v>₸1</x:v>
      </x:c>
      <x:c r="H43" s="39" t="str">
        <x:f>IF($B$278="","",IFERROR(VLOOKUP($B$278,$A$75:$T$202,6,FALSE),""))</x:f>
        <x:v>₸1</x:v>
      </x:c>
      <x:c r="I43" s="39" t="str">
        <x:f>IF($B$279="","",IFERROR(VLOOKUP($B$279,$A$75:$T$202,6,FALSE),""))</x:f>
        <x:v>₸1</x:v>
      </x:c>
      <x:c r="J43" s="39" t="str">
        <x:f>IF($B$280="","",IFERROR(VLOOKUP($B$280,$A$75:$T$202,6,FALSE),""))</x:f>
        <x:v>₸1</x:v>
      </x:c>
      <x:c r="K43" s="39" t="str">
        <x:f>IF($B$281="","",IFERROR(VLOOKUP($B$281,$A$75:$T$202,6,FALSE),""))</x:f>
        <x:v>₸1</x:v>
      </x:c>
      <x:c r="L43" s="39" t="str">
        <x:f>IF($B$282="","",IFERROR(VLOOKUP($B$282,$A$75:$T$202,6,FALSE),""))</x:f>
        <x:v>₸1</x:v>
      </x:c>
      <x:c r="M43" s="39" t="str">
        <x:f>IF($B$283="","",IFERROR(VLOOKUP($B$283,$A$75:$T$202,6,FALSE),""))</x:f>
        <x:v>₸1</x:v>
      </x:c>
      <x:c r="N43" s="39" t="str">
        <x:f>IF($B$284="","",IFERROR(VLOOKUP($B$284,$A$75:$T$202,6,FALSE),""))</x:f>
        <x:v>₸1</x:v>
      </x:c>
      <x:c r="O43" s="39" t="str">
        <x:f>IF($B$285="","",IFERROR(VLOOKUP($B$285,$A$75:$T$202,6,FALSE),""))</x:f>
        <x:v>₸1</x:v>
      </x:c>
      <x:c r="P43" s="39" t="str">
        <x:f>IF($B$286="","",IFERROR(VLOOKUP($B$286,$A$75:$T$202,6,FALSE),""))</x:f>
        <x:v>₸1</x:v>
      </x:c>
      <x:c r="Q43" s="39" t="str">
        <x:f>IF($B$287="","",IFERROR(VLOOKUP($B$287,$A$75:$T$202,6,FALSE),""))</x:f>
        <x:v>₸1</x:v>
      </x:c>
      <x:c r="R43" s="1" t="n"/>
      <x:c r="S43" s="1" t="n"/>
      <x:c r="T43" s="1" t="n"/>
    </x:row>
    <x:row r="44">
      <x:c r="A44" s="38" t="inlineStr">
        <x:is>
          <x:t xml:space="preserve">BIT TYPE</x:t>
        </x:is>
      </x:c>
      <x:c r="B44" s="39" t="str">
        <x:f>IF($D$272="","",$D$272)</x:f>
        <x:v>1</x:v>
      </x:c>
      <x:c r="C44" s="39" t="str">
        <x:f>IF($D$273="","",$D$273)</x:f>
        <x:v>1</x:v>
      </x:c>
      <x:c r="D44" s="39" t="str">
        <x:f>IF($D$274="","",$D$274)</x:f>
        <x:v>1</x:v>
      </x:c>
      <x:c r="E44" s="39" t="str">
        <x:f>IF($D$275="","",$D$275)</x:f>
        <x:v>1</x:v>
      </x:c>
      <x:c r="F44" s="39" t="str">
        <x:f>IF($D$276="","",$D$276)</x:f>
        <x:v>1</x:v>
      </x:c>
      <x:c r="G44" s="39" t="str">
        <x:f>IF($D$277="","",$D$277)</x:f>
        <x:v>1</x:v>
      </x:c>
      <x:c r="H44" s="39" t="str">
        <x:f>IF($D$278="","",$D$278)</x:f>
        <x:v>1</x:v>
      </x:c>
      <x:c r="I44" s="39" t="str">
        <x:f>IF($D$279="","",$D$279)</x:f>
        <x:v>1</x:v>
      </x:c>
      <x:c r="J44" s="39" t="str">
        <x:f>IF($D$280="","",$D$280)</x:f>
        <x:v>1</x:v>
      </x:c>
      <x:c r="K44" s="39" t="str">
        <x:f>IF($D$281="","",$D$281)</x:f>
        <x:v>1</x:v>
      </x:c>
      <x:c r="L44" s="39" t="str">
        <x:f>IF($D$282="","",$D$282)</x:f>
        <x:v>1</x:v>
      </x:c>
      <x:c r="M44" s="39" t="str">
        <x:f>IF($D$283="","",$D$283)</x:f>
        <x:v>1</x:v>
      </x:c>
      <x:c r="N44" s="39" t="str">
        <x:f>IF($D$284="","",$D$284)</x:f>
        <x:v>1</x:v>
      </x:c>
      <x:c r="O44" s="39" t="str">
        <x:f>IF($D$285="","",$D$285)</x:f>
        <x:v>1</x:v>
      </x:c>
      <x:c r="P44" s="39" t="str">
        <x:f>IF($D$286="","",$D$286)</x:f>
        <x:v>1</x:v>
      </x:c>
      <x:c r="Q44" s="39" t="str">
        <x:f>IF($D$287="","",$D$287)</x:f>
        <x:v>1</x:v>
      </x:c>
      <x:c r="R44" s="1" t="n"/>
      <x:c r="S44" s="1" t="n"/>
      <x:c r="T44" s="1" t="n"/>
    </x:row>
    <x:row r="45">
      <x:c r="A45" s="38" t="inlineStr">
        <x:is>
          <x:t xml:space="preserve">POSITION</x:t>
        </x:is>
      </x:c>
      <x:c r="B45" s="39" t="str">
        <x:f>$A$272</x:f>
        <x:v>B064</x:v>
      </x:c>
      <x:c r="C45" s="39" t="str">
        <x:f>$A$273</x:f>
        <x:v>B065</x:v>
      </x:c>
      <x:c r="D45" s="39" t="str">
        <x:f>$A$274</x:f>
        <x:v>B066</x:v>
      </x:c>
      <x:c r="E45" s="39" t="str">
        <x:f>$A$275</x:f>
        <x:v>B067</x:v>
      </x:c>
      <x:c r="F45" s="39" t="str">
        <x:f>$A$276</x:f>
        <x:v>B068</x:v>
      </x:c>
      <x:c r="G45" s="39" t="str">
        <x:f>$A$277</x:f>
        <x:v>B069</x:v>
      </x:c>
      <x:c r="H45" s="39" t="str">
        <x:f>$A$278</x:f>
        <x:v>B070</x:v>
      </x:c>
      <x:c r="I45" s="39" t="str">
        <x:f>$A$279</x:f>
        <x:v>B071</x:v>
      </x:c>
      <x:c r="J45" s="39" t="str">
        <x:f>$A$280</x:f>
        <x:v>B072</x:v>
      </x:c>
      <x:c r="K45" s="39" t="str">
        <x:f>$A$281</x:f>
        <x:v>B073</x:v>
      </x:c>
      <x:c r="L45" s="39" t="str">
        <x:f>$A$282</x:f>
        <x:v>B074</x:v>
      </x:c>
      <x:c r="M45" s="39" t="str">
        <x:f>$A$283</x:f>
        <x:v>B075</x:v>
      </x:c>
      <x:c r="N45" s="39" t="str">
        <x:f>$A$284</x:f>
        <x:v>B076</x:v>
      </x:c>
      <x:c r="O45" s="39" t="str">
        <x:f>$A$285</x:f>
        <x:v>B077</x:v>
      </x:c>
      <x:c r="P45" s="39" t="str">
        <x:f>$A$286</x:f>
        <x:v>B078</x:v>
      </x:c>
      <x:c r="Q45" s="39" t="str">
        <x:f>$A$287</x:f>
        <x:v>B079</x:v>
      </x:c>
      <x:c r="R45" s="1" t="n"/>
      <x:c r="S45" s="1" t="n"/>
      <x:c r="T45" s="1" t="n"/>
    </x:row>
    <x:row r="46">
      <x:c r="A46" s="38" t="inlineStr">
        <x:is>
          <x:t xml:space="preserve">STATE</x:t>
        </x:is>
      </x:c>
      <x:c r="B46" s="45" t="n">
        <x:v>1</x:v>
      </x:c>
      <x:c r="C46" s="45" t="n">
        <x:v>0</x:v>
      </x:c>
      <x:c r="D46" s="45" t="n">
        <x:v>1</x:v>
      </x:c>
      <x:c r="E46" s="45" t="n">
        <x:v>1</x:v>
      </x:c>
      <x:c r="F46" s="45" t="n">
        <x:v>0</x:v>
      </x:c>
      <x:c r="G46" s="45" t="n">
        <x:v>0</x:v>
      </x:c>
      <x:c r="H46" s="45" t="n">
        <x:v>1</x:v>
      </x:c>
      <x:c r="I46" s="45" t="n">
        <x:v>0</x:v>
      </x:c>
      <x:c r="J46" s="45" t="n">
        <x:v>1</x:v>
      </x:c>
      <x:c r="K46" s="45" t="n">
        <x:v>0</x:v>
      </x:c>
      <x:c r="L46" s="45" t="n">
        <x:v>1</x:v>
      </x:c>
      <x:c r="M46" s="45" t="n">
        <x:v>1</x:v>
      </x:c>
      <x:c r="N46" s="45" t="n">
        <x:v>0</x:v>
      </x:c>
      <x:c r="O46" s="45" t="n">
        <x:v>0</x:v>
      </x:c>
      <x:c r="P46" s="45" t="n">
        <x:v>1</x:v>
      </x:c>
      <x:c r="Q46" s="45" t="n">
        <x:v>0</x:v>
      </x:c>
      <x:c r="R46" s="1" t="n"/>
      <x:c r="S46" s="1" t="n"/>
      <x:c r="T46" s="1" t="n"/>
    </x:row>
    <x:row r="47">
      <x:c r="A47" s="1" t="n"/>
      <x:c r="B47" s="1" t="n"/>
      <x:c r="C47" s="1" t="n"/>
      <x:c r="D47" s="1" t="n"/>
      <x:c r="E47" s="1" t="n"/>
      <x:c r="F47" s="1" t="n"/>
      <x:c r="G47" s="1" t="n"/>
      <x:c r="H47" s="1" t="n"/>
      <x:c r="I47" s="1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</x:row>
    <x:row r="48">
      <x:c r="A48" s="148" t="inlineStr">
        <x:is>
          <x:t xml:space="preserve">B080–B095</x:t>
        </x:is>
      </x:c>
      <x:c r="B48" s="164" t="n"/>
      <x:c r="C48" s="164" t="n"/>
      <x:c r="D48" s="164" t="n"/>
      <x:c r="E48" s="164" t="n"/>
      <x:c r="F48" s="164" t="n"/>
      <x:c r="G48" s="164" t="n"/>
      <x:c r="H48" s="164" t="n"/>
      <x:c r="I48" s="164" t="n"/>
      <x:c r="J48" s="164" t="n"/>
      <x:c r="K48" s="164" t="n"/>
      <x:c r="L48" s="164" t="n"/>
      <x:c r="M48" s="164" t="n"/>
      <x:c r="N48" s="164" t="n"/>
      <x:c r="O48" s="164" t="n"/>
      <x:c r="P48" s="164" t="n"/>
      <x:c r="Q48" s="164" t="n"/>
      <x:c r="R48" s="164" t="n"/>
      <x:c r="S48" s="164" t="n"/>
      <x:c r="T48" s="164" t="n"/>
    </x:row>
    <x:row r="49">
      <x:c r="A49" s="38" t="inlineStr">
        <x:is>
          <x:t xml:space="preserve">BITGROUP</x:t>
        </x:is>
      </x:c>
      <x:c r="B49" s="39" t="str">
        <x:f>IF($B$288="","",IFERROR(VLOOKUP($B$288,$A$75:$T$202,16,FALSE),""))</x:f>
        <x:v>SCALAR-4</x:v>
      </x:c>
      <x:c r="C49" s="39" t="str">
        <x:f>IF($B$289="","",IFERROR(VLOOKUP($B$289,$A$75:$T$202,16,FALSE),""))</x:f>
        <x:v>SCALAR-4</x:v>
      </x:c>
      <x:c r="D49" s="39" t="str">
        <x:f>IF($B$290="","",IFERROR(VLOOKUP($B$290,$A$75:$T$202,16,FALSE),""))</x:f>
        <x:v>SCALAR-4</x:v>
      </x:c>
      <x:c r="E49" s="39" t="str">
        <x:f>IF($B$291="","",IFERROR(VLOOKUP($B$291,$A$75:$T$202,16,FALSE),""))</x:f>
        <x:v>SCALAR-4</x:v>
      </x:c>
      <x:c r="F49" s="39" t="str">
        <x:f>IF($B$292="","",IFERROR(VLOOKUP($B$292,$A$75:$T$202,16,FALSE),""))</x:f>
        <x:v>TWOS-11</x:v>
      </x:c>
      <x:c r="G49" s="39" t="str">
        <x:f>IF($B$293="","",IFERROR(VLOOKUP($B$293,$A$75:$T$202,16,FALSE),""))</x:f>
        <x:v>TWOS-11</x:v>
      </x:c>
      <x:c r="H49" s="39" t="str">
        <x:f>IF($B$294="","",IFERROR(VLOOKUP($B$294,$A$75:$T$202,16,FALSE),""))</x:f>
        <x:v>TWOS-11</x:v>
      </x:c>
      <x:c r="I49" s="39" t="str">
        <x:f>IF($B$295="","",IFERROR(VLOOKUP($B$295,$A$75:$T$202,16,FALSE),""))</x:f>
        <x:v>TWOS-11</x:v>
      </x:c>
      <x:c r="J49" s="39" t="str">
        <x:f>IF($B$296="","",IFERROR(VLOOKUP($B$296,$A$75:$T$202,16,FALSE),""))</x:f>
        <x:v>TWOS-11</x:v>
      </x:c>
      <x:c r="K49" s="39" t="str">
        <x:f>IF($B$297="","",IFERROR(VLOOKUP($B$297,$A$75:$T$202,16,FALSE),""))</x:f>
        <x:v>TWOS-11</x:v>
      </x:c>
      <x:c r="L49" s="39" t="str">
        <x:f>IF($B$298="","",IFERROR(VLOOKUP($B$298,$A$75:$T$202,16,FALSE),""))</x:f>
        <x:v>TWOS-11</x:v>
      </x:c>
      <x:c r="M49" s="39" t="str">
        <x:f>IF($B$299="","",IFERROR(VLOOKUP($B$299,$A$75:$T$202,16,FALSE),""))</x:f>
        <x:v>TWOS-11</x:v>
      </x:c>
      <x:c r="N49" s="39" t="str">
        <x:f>IF($B$300="","",IFERROR(VLOOKUP($B$300,$A$75:$T$202,16,FALSE),""))</x:f>
        <x:v>TWOS-11</x:v>
      </x:c>
      <x:c r="O49" s="39" t="str">
        <x:f>IF($B$301="","",IFERROR(VLOOKUP($B$301,$A$75:$T$202,16,FALSE),""))</x:f>
        <x:v>TWOS-11</x:v>
      </x:c>
      <x:c r="P49" s="39" t="str">
        <x:f>IF($B$302="","",IFERROR(VLOOKUP($B$302,$A$75:$T$202,16,FALSE),""))</x:f>
        <x:v>TWOS-11</x:v>
      </x:c>
      <x:c r="Q49" s="39" t="str">
        <x:f>IF($B$303="","",IFERROR(VLOOKUP($B$303,$A$75:$T$202,16,FALSE),""))</x:f>
        <x:v>SCALAR-1</x:v>
      </x:c>
      <x:c r="R49" s="1" t="n"/>
      <x:c r="S49" s="1" t="n"/>
      <x:c r="T49" s="1" t="n"/>
    </x:row>
    <x:row r="50">
      <x:c r="A50" s="38" t="inlineStr">
        <x:is>
          <x:t xml:space="preserve">TRUST</x:t>
        </x:is>
      </x:c>
      <x:c r="B50" s="39" t="str">
        <x:f>IF($B$288="","",IFERROR(VLOOKUP($B$288,$A$75:$T$202,6,FALSE),""))</x:f>
        <x:v>₸1</x:v>
      </x:c>
      <x:c r="C50" s="39" t="str">
        <x:f>IF($B$289="","",IFERROR(VLOOKUP($B$289,$A$75:$T$202,6,FALSE),""))</x:f>
        <x:v>₸1</x:v>
      </x:c>
      <x:c r="D50" s="39" t="str">
        <x:f>IF($B$290="","",IFERROR(VLOOKUP($B$290,$A$75:$T$202,6,FALSE),""))</x:f>
        <x:v>₸1</x:v>
      </x:c>
      <x:c r="E50" s="39" t="str">
        <x:f>IF($B$291="","",IFERROR(VLOOKUP($B$291,$A$75:$T$202,6,FALSE),""))</x:f>
        <x:v>₸1</x:v>
      </x:c>
      <x:c r="F50" s="39" t="str">
        <x:f>IF($B$292="","",IFERROR(VLOOKUP($B$292,$A$75:$T$202,6,FALSE),""))</x:f>
        <x:v>₸1</x:v>
      </x:c>
      <x:c r="G50" s="39" t="str">
        <x:f>IF($B$293="","",IFERROR(VLOOKUP($B$293,$A$75:$T$202,6,FALSE),""))</x:f>
        <x:v>₸1</x:v>
      </x:c>
      <x:c r="H50" s="39" t="str">
        <x:f>IF($B$294="","",IFERROR(VLOOKUP($B$294,$A$75:$T$202,6,FALSE),""))</x:f>
        <x:v>₸1</x:v>
      </x:c>
      <x:c r="I50" s="39" t="str">
        <x:f>IF($B$295="","",IFERROR(VLOOKUP($B$295,$A$75:$T$202,6,FALSE),""))</x:f>
        <x:v>₸1</x:v>
      </x:c>
      <x:c r="J50" s="39" t="str">
        <x:f>IF($B$296="","",IFERROR(VLOOKUP($B$296,$A$75:$T$202,6,FALSE),""))</x:f>
        <x:v>₸1</x:v>
      </x:c>
      <x:c r="K50" s="39" t="str">
        <x:f>IF($B$297="","",IFERROR(VLOOKUP($B$297,$A$75:$T$202,6,FALSE),""))</x:f>
        <x:v>₸1</x:v>
      </x:c>
      <x:c r="L50" s="39" t="str">
        <x:f>IF($B$298="","",IFERROR(VLOOKUP($B$298,$A$75:$T$202,6,FALSE),""))</x:f>
        <x:v>₸1</x:v>
      </x:c>
      <x:c r="M50" s="39" t="str">
        <x:f>IF($B$299="","",IFERROR(VLOOKUP($B$299,$A$75:$T$202,6,FALSE),""))</x:f>
        <x:v>₸1</x:v>
      </x:c>
      <x:c r="N50" s="39" t="str">
        <x:f>IF($B$300="","",IFERROR(VLOOKUP($B$300,$A$75:$T$202,6,FALSE),""))</x:f>
        <x:v>₸1</x:v>
      </x:c>
      <x:c r="O50" s="39" t="str">
        <x:f>IF($B$301="","",IFERROR(VLOOKUP($B$301,$A$75:$T$202,6,FALSE),""))</x:f>
        <x:v>₸1</x:v>
      </x:c>
      <x:c r="P50" s="39" t="str">
        <x:f>IF($B$302="","",IFERROR(VLOOKUP($B$302,$A$75:$T$202,6,FALSE),""))</x:f>
        <x:v>₸1</x:v>
      </x:c>
      <x:c r="Q50" s="39" t="str">
        <x:f>IF($B$303="","",IFERROR(VLOOKUP($B$303,$A$75:$T$202,6,FALSE),""))</x:f>
        <x:v>₸1</x:v>
      </x:c>
      <x:c r="R50" s="1" t="n"/>
      <x:c r="S50" s="1" t="n"/>
      <x:c r="T50" s="1" t="n"/>
    </x:row>
    <x:row r="51">
      <x:c r="A51" s="38" t="inlineStr">
        <x:is>
          <x:t xml:space="preserve">BIT TYPE</x:t>
        </x:is>
      </x:c>
      <x:c r="B51" s="39" t="str">
        <x:f>IF($D$288="","",$D$288)</x:f>
        <x:v>1</x:v>
      </x:c>
      <x:c r="C51" s="39" t="str">
        <x:f>IF($D$289="","",$D$289)</x:f>
        <x:v>1</x:v>
      </x:c>
      <x:c r="D51" s="39" t="str">
        <x:f>IF($D$290="","",$D$290)</x:f>
        <x:v>1</x:v>
      </x:c>
      <x:c r="E51" s="39" t="str">
        <x:f>IF($D$291="","",$D$291)</x:f>
        <x:v>1</x:v>
      </x:c>
      <x:c r="F51" s="39" t="str">
        <x:f>IF($D$292="","",$D$292)</x:f>
        <x:v>3</x:v>
      </x:c>
      <x:c r="G51" s="39" t="str">
        <x:f>IF($D$293="","",$D$293)</x:f>
        <x:v>1</x:v>
      </x:c>
      <x:c r="H51" s="39" t="str">
        <x:f>IF($D$294="","",$D$294)</x:f>
        <x:v>1</x:v>
      </x:c>
      <x:c r="I51" s="39" t="str">
        <x:f>IF($D$295="","",$D$295)</x:f>
        <x:v>1</x:v>
      </x:c>
      <x:c r="J51" s="39" t="str">
        <x:f>IF($D$296="","",$D$296)</x:f>
        <x:v>1</x:v>
      </x:c>
      <x:c r="K51" s="39" t="str">
        <x:f>IF($D$297="","",$D$297)</x:f>
        <x:v>1</x:v>
      </x:c>
      <x:c r="L51" s="39" t="str">
        <x:f>IF($D$298="","",$D$298)</x:f>
        <x:v>1</x:v>
      </x:c>
      <x:c r="M51" s="39" t="str">
        <x:f>IF($D$299="","",$D$299)</x:f>
        <x:v>1</x:v>
      </x:c>
      <x:c r="N51" s="39" t="str">
        <x:f>IF($D$300="","",$D$300)</x:f>
        <x:v>1</x:v>
      </x:c>
      <x:c r="O51" s="39" t="str">
        <x:f>IF($D$301="","",$D$301)</x:f>
        <x:v>1</x:v>
      </x:c>
      <x:c r="P51" s="39" t="str">
        <x:f>IF($D$302="","",$D$302)</x:f>
        <x:v>1</x:v>
      </x:c>
      <x:c r="Q51" s="39" t="str">
        <x:f>IF($D$303="","",$D$303)</x:f>
        <x:v>1</x:v>
      </x:c>
      <x:c r="R51" s="1" t="n"/>
      <x:c r="S51" s="1" t="n"/>
      <x:c r="T51" s="1" t="n"/>
    </x:row>
    <x:row r="52">
      <x:c r="A52" s="38" t="inlineStr">
        <x:is>
          <x:t xml:space="preserve">POSITION</x:t>
        </x:is>
      </x:c>
      <x:c r="B52" s="39" t="str">
        <x:f>$A$288</x:f>
        <x:v>B080</x:v>
      </x:c>
      <x:c r="C52" s="39" t="str">
        <x:f>$A$289</x:f>
        <x:v>B081</x:v>
      </x:c>
      <x:c r="D52" s="39" t="str">
        <x:f>$A$290</x:f>
        <x:v>B082</x:v>
      </x:c>
      <x:c r="E52" s="39" t="str">
        <x:f>$A$291</x:f>
        <x:v>B083</x:v>
      </x:c>
      <x:c r="F52" s="39" t="str">
        <x:f>$A$292</x:f>
        <x:v>B084</x:v>
      </x:c>
      <x:c r="G52" s="39" t="str">
        <x:f>$A$293</x:f>
        <x:v>B085</x:v>
      </x:c>
      <x:c r="H52" s="39" t="str">
        <x:f>$A$294</x:f>
        <x:v>B086</x:v>
      </x:c>
      <x:c r="I52" s="39" t="str">
        <x:f>$A$295</x:f>
        <x:v>B087</x:v>
      </x:c>
      <x:c r="J52" s="39" t="str">
        <x:f>$A$296</x:f>
        <x:v>B088</x:v>
      </x:c>
      <x:c r="K52" s="39" t="str">
        <x:f>$A$297</x:f>
        <x:v>B089</x:v>
      </x:c>
      <x:c r="L52" s="39" t="str">
        <x:f>$A$298</x:f>
        <x:v>B090</x:v>
      </x:c>
      <x:c r="M52" s="39" t="str">
        <x:f>$A$299</x:f>
        <x:v>B091</x:v>
      </x:c>
      <x:c r="N52" s="39" t="str">
        <x:f>$A$300</x:f>
        <x:v>B092</x:v>
      </x:c>
      <x:c r="O52" s="39" t="str">
        <x:f>$A$301</x:f>
        <x:v>B093</x:v>
      </x:c>
      <x:c r="P52" s="39" t="str">
        <x:f>$A$302</x:f>
        <x:v>B094</x:v>
      </x:c>
      <x:c r="Q52" s="39" t="str">
        <x:f>$A$303</x:f>
        <x:v>B095</x:v>
      </x:c>
      <x:c r="R52" s="1" t="n"/>
      <x:c r="S52" s="1" t="n"/>
      <x:c r="T52" s="1" t="n"/>
    </x:row>
    <x:row r="53">
      <x:c r="A53" s="38" t="inlineStr">
        <x:is>
          <x:t xml:space="preserve">STATE</x:t>
        </x:is>
      </x:c>
      <x:c r="B53" s="45" t="n">
        <x:v>1</x:v>
      </x:c>
      <x:c r="C53" s="45" t="n">
        <x:v>0</x:v>
      </x:c>
      <x:c r="D53" s="45" t="n">
        <x:v>1</x:v>
      </x:c>
      <x:c r="E53" s="45" t="n">
        <x:v>1</x:v>
      </x:c>
      <x:c r="F53" s="45" t="n">
        <x:v>0</x:v>
      </x:c>
      <x:c r="G53" s="45" t="n">
        <x:v>0</x:v>
      </x:c>
      <x:c r="H53" s="45" t="n">
        <x:v>1</x:v>
      </x:c>
      <x:c r="I53" s="45" t="n">
        <x:v>0</x:v>
      </x:c>
      <x:c r="J53" s="45" t="n">
        <x:v>1</x:v>
      </x:c>
      <x:c r="K53" s="45" t="n">
        <x:v>0</x:v>
      </x:c>
      <x:c r="L53" s="45" t="n">
        <x:v>1</x:v>
      </x:c>
      <x:c r="M53" s="45" t="n">
        <x:v>1</x:v>
      </x:c>
      <x:c r="N53" s="45" t="n">
        <x:v>0</x:v>
      </x:c>
      <x:c r="O53" s="45" t="n">
        <x:v>0</x:v>
      </x:c>
      <x:c r="P53" s="45" t="n">
        <x:v>1</x:v>
      </x:c>
      <x:c r="Q53" s="45" t="n">
        <x:v>0</x:v>
      </x:c>
      <x:c r="R53" s="1" t="n"/>
      <x:c r="S53" s="1" t="n"/>
      <x:c r="T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</x:row>
    <x:row r="55">
      <x:c r="A55" s="148" t="inlineStr">
        <x:is>
          <x:t xml:space="preserve">B096–B111</x:t>
        </x:is>
      </x:c>
      <x:c r="B55" s="164" t="n"/>
      <x:c r="C55" s="164" t="n"/>
      <x:c r="D55" s="164" t="n"/>
      <x:c r="E55" s="164" t="n"/>
      <x:c r="F55" s="164" t="n"/>
      <x:c r="G55" s="164" t="n"/>
      <x:c r="H55" s="164" t="n"/>
      <x:c r="I55" s="164" t="n"/>
      <x:c r="J55" s="164" t="n"/>
      <x:c r="K55" s="164" t="n"/>
      <x:c r="L55" s="164" t="n"/>
      <x:c r="M55" s="164" t="n"/>
      <x:c r="N55" s="164" t="n"/>
      <x:c r="O55" s="164" t="n"/>
      <x:c r="P55" s="164" t="n"/>
      <x:c r="Q55" s="164" t="n"/>
      <x:c r="R55" s="164" t="n"/>
      <x:c r="S55" s="164" t="n"/>
      <x:c r="T55" s="164" t="n"/>
    </x:row>
    <x:row r="56">
      <x:c r="A56" s="38" t="inlineStr">
        <x:is>
          <x:t xml:space="preserve">BITGROUP</x:t>
        </x:is>
      </x:c>
      <x:c r="B56" s="39" t="str">
        <x:f>IF($B$304="","",IFERROR(VLOOKUP($B$304,$A$75:$T$202,16,FALSE),""))</x:f>
        <x:v>SCALAR-32</x:v>
      </x:c>
      <x:c r="C56" s="39" t="str">
        <x:f>IF($B$305="","",IFERROR(VLOOKUP($B$305,$A$75:$T$202,16,FALSE),""))</x:f>
        <x:v>SCALAR-32</x:v>
      </x:c>
      <x:c r="D56" s="39" t="str">
        <x:f>IF($B$306="","",IFERROR(VLOOKUP($B$306,$A$75:$T$202,16,FALSE),""))</x:f>
        <x:v>SCALAR-32</x:v>
      </x:c>
      <x:c r="E56" s="39" t="str">
        <x:f>IF($B$307="","",IFERROR(VLOOKUP($B$307,$A$75:$T$202,16,FALSE),""))</x:f>
        <x:v>SCALAR-32</x:v>
      </x:c>
      <x:c r="F56" s="39" t="str">
        <x:f>IF($B$308="","",IFERROR(VLOOKUP($B$308,$A$75:$T$202,16,FALSE),""))</x:f>
        <x:v>SCALAR-32</x:v>
      </x:c>
      <x:c r="G56" s="39" t="str">
        <x:f>IF($B$309="","",IFERROR(VLOOKUP($B$309,$A$75:$T$202,16,FALSE),""))</x:f>
        <x:v>SCALAR-32</x:v>
      </x:c>
      <x:c r="H56" s="39" t="str">
        <x:f>IF($B$310="","",IFERROR(VLOOKUP($B$310,$A$75:$T$202,16,FALSE),""))</x:f>
        <x:v>SCALAR-32</x:v>
      </x:c>
      <x:c r="I56" s="39" t="str">
        <x:f>IF($B$311="","",IFERROR(VLOOKUP($B$311,$A$75:$T$202,16,FALSE),""))</x:f>
        <x:v>SCALAR-32</x:v>
      </x:c>
      <x:c r="J56" s="39" t="str">
        <x:f>IF($B$312="","",IFERROR(VLOOKUP($B$312,$A$75:$T$202,16,FALSE),""))</x:f>
        <x:v>SCALAR-32</x:v>
      </x:c>
      <x:c r="K56" s="39" t="str">
        <x:f>IF($B$313="","",IFERROR(VLOOKUP($B$313,$A$75:$T$202,16,FALSE),""))</x:f>
        <x:v>SCALAR-32</x:v>
      </x:c>
      <x:c r="L56" s="39" t="str">
        <x:f>IF($B$314="","",IFERROR(VLOOKUP($B$314,$A$75:$T$202,16,FALSE),""))</x:f>
        <x:v>SCALAR-32</x:v>
      </x:c>
      <x:c r="M56" s="39" t="str">
        <x:f>IF($B$315="","",IFERROR(VLOOKUP($B$315,$A$75:$T$202,16,FALSE),""))</x:f>
        <x:v>SCALAR-32</x:v>
      </x:c>
      <x:c r="N56" s="39" t="str">
        <x:f>IF($B$316="","",IFERROR(VLOOKUP($B$316,$A$75:$T$202,16,FALSE),""))</x:f>
        <x:v>SCALAR-32</x:v>
      </x:c>
      <x:c r="O56" s="39" t="str">
        <x:f>IF($B$317="","",IFERROR(VLOOKUP($B$317,$A$75:$T$202,16,FALSE),""))</x:f>
        <x:v>SCALAR-32</x:v>
      </x:c>
      <x:c r="P56" s="39" t="str">
        <x:f>IF($B$318="","",IFERROR(VLOOKUP($B$318,$A$75:$T$202,16,FALSE),""))</x:f>
        <x:v>SCALAR-32</x:v>
      </x:c>
      <x:c r="Q56" s="39" t="str">
        <x:f>IF($B$319="","",IFERROR(VLOOKUP($B$319,$A$75:$T$202,16,FALSE),""))</x:f>
        <x:v>SCALAR-32</x:v>
      </x:c>
      <x:c r="R56" s="1" t="n"/>
      <x:c r="S56" s="1" t="n"/>
      <x:c r="T56" s="1" t="n"/>
    </x:row>
    <x:row r="57">
      <x:c r="A57" s="38" t="inlineStr">
        <x:is>
          <x:t xml:space="preserve">TRUST</x:t>
        </x:is>
      </x:c>
      <x:c r="B57" s="39" t="str">
        <x:f>IF($B$304="","",IFERROR(VLOOKUP($B$304,$A$75:$T$202,6,FALSE),""))</x:f>
        <x:v>₸1</x:v>
      </x:c>
      <x:c r="C57" s="39" t="str">
        <x:f>IF($B$305="","",IFERROR(VLOOKUP($B$305,$A$75:$T$202,6,FALSE),""))</x:f>
        <x:v>₸1</x:v>
      </x:c>
      <x:c r="D57" s="39" t="str">
        <x:f>IF($B$306="","",IFERROR(VLOOKUP($B$306,$A$75:$T$202,6,FALSE),""))</x:f>
        <x:v>₸1</x:v>
      </x:c>
      <x:c r="E57" s="39" t="str">
        <x:f>IF($B$307="","",IFERROR(VLOOKUP($B$307,$A$75:$T$202,6,FALSE),""))</x:f>
        <x:v>₸1</x:v>
      </x:c>
      <x:c r="F57" s="39" t="str">
        <x:f>IF($B$308="","",IFERROR(VLOOKUP($B$308,$A$75:$T$202,6,FALSE),""))</x:f>
        <x:v>₸1</x:v>
      </x:c>
      <x:c r="G57" s="39" t="str">
        <x:f>IF($B$309="","",IFERROR(VLOOKUP($B$309,$A$75:$T$202,6,FALSE),""))</x:f>
        <x:v>₸1</x:v>
      </x:c>
      <x:c r="H57" s="39" t="str">
        <x:f>IF($B$310="","",IFERROR(VLOOKUP($B$310,$A$75:$T$202,6,FALSE),""))</x:f>
        <x:v>₸1</x:v>
      </x:c>
      <x:c r="I57" s="39" t="str">
        <x:f>IF($B$311="","",IFERROR(VLOOKUP($B$311,$A$75:$T$202,6,FALSE),""))</x:f>
        <x:v>₸1</x:v>
      </x:c>
      <x:c r="J57" s="39" t="str">
        <x:f>IF($B$312="","",IFERROR(VLOOKUP($B$312,$A$75:$T$202,6,FALSE),""))</x:f>
        <x:v>₸1</x:v>
      </x:c>
      <x:c r="K57" s="39" t="str">
        <x:f>IF($B$313="","",IFERROR(VLOOKUP($B$313,$A$75:$T$202,6,FALSE),""))</x:f>
        <x:v>₸1</x:v>
      </x:c>
      <x:c r="L57" s="39" t="str">
        <x:f>IF($B$314="","",IFERROR(VLOOKUP($B$314,$A$75:$T$202,6,FALSE),""))</x:f>
        <x:v>₸1</x:v>
      </x:c>
      <x:c r="M57" s="39" t="str">
        <x:f>IF($B$315="","",IFERROR(VLOOKUP($B$315,$A$75:$T$202,6,FALSE),""))</x:f>
        <x:v>₸1</x:v>
      </x:c>
      <x:c r="N57" s="39" t="str">
        <x:f>IF($B$316="","",IFERROR(VLOOKUP($B$316,$A$75:$T$202,6,FALSE),""))</x:f>
        <x:v>₸1</x:v>
      </x:c>
      <x:c r="O57" s="39" t="str">
        <x:f>IF($B$317="","",IFERROR(VLOOKUP($B$317,$A$75:$T$202,6,FALSE),""))</x:f>
        <x:v>₸1</x:v>
      </x:c>
      <x:c r="P57" s="39" t="str">
        <x:f>IF($B$318="","",IFERROR(VLOOKUP($B$318,$A$75:$T$202,6,FALSE),""))</x:f>
        <x:v>₸1</x:v>
      </x:c>
      <x:c r="Q57" s="39" t="str">
        <x:f>IF($B$319="","",IFERROR(VLOOKUP($B$319,$A$75:$T$202,6,FALSE),""))</x:f>
        <x:v>₸1</x:v>
      </x:c>
      <x:c r="R57" s="1" t="n"/>
      <x:c r="S57" s="1" t="n"/>
      <x:c r="T57" s="1" t="n"/>
    </x:row>
    <x:row r="58">
      <x:c r="A58" s="38" t="inlineStr">
        <x:is>
          <x:t xml:space="preserve">BIT TYPE</x:t>
        </x:is>
      </x:c>
      <x:c r="B58" s="39" t="str">
        <x:f>IF($D$304="","",$D$304)</x:f>
        <x:v>1</x:v>
      </x:c>
      <x:c r="C58" s="39" t="str">
        <x:f>IF($D$305="","",$D$305)</x:f>
        <x:v>1</x:v>
      </x:c>
      <x:c r="D58" s="39" t="str">
        <x:f>IF($D$306="","",$D$306)</x:f>
        <x:v>1</x:v>
      </x:c>
      <x:c r="E58" s="39" t="str">
        <x:f>IF($D$307="","",$D$307)</x:f>
        <x:v>1</x:v>
      </x:c>
      <x:c r="F58" s="39" t="str">
        <x:f>IF($D$308="","",$D$308)</x:f>
        <x:v>1</x:v>
      </x:c>
      <x:c r="G58" s="39" t="str">
        <x:f>IF($D$309="","",$D$309)</x:f>
        <x:v>1</x:v>
      </x:c>
      <x:c r="H58" s="39" t="str">
        <x:f>IF($D$310="","",$D$310)</x:f>
        <x:v>1</x:v>
      </x:c>
      <x:c r="I58" s="39" t="str">
        <x:f>IF($D$311="","",$D$311)</x:f>
        <x:v>1</x:v>
      </x:c>
      <x:c r="J58" s="39" t="str">
        <x:f>IF($D$312="","",$D$312)</x:f>
        <x:v>1</x:v>
      </x:c>
      <x:c r="K58" s="39" t="str">
        <x:f>IF($D$313="","",$D$313)</x:f>
        <x:v>1</x:v>
      </x:c>
      <x:c r="L58" s="39" t="str">
        <x:f>IF($D$314="","",$D$314)</x:f>
        <x:v>1</x:v>
      </x:c>
      <x:c r="M58" s="39" t="str">
        <x:f>IF($D$315="","",$D$315)</x:f>
        <x:v>1</x:v>
      </x:c>
      <x:c r="N58" s="39" t="str">
        <x:f>IF($D$316="","",$D$316)</x:f>
        <x:v>1</x:v>
      </x:c>
      <x:c r="O58" s="39" t="str">
        <x:f>IF($D$317="","",$D$317)</x:f>
        <x:v>1</x:v>
      </x:c>
      <x:c r="P58" s="39" t="str">
        <x:f>IF($D$318="","",$D$318)</x:f>
        <x:v>1</x:v>
      </x:c>
      <x:c r="Q58" s="39" t="str">
        <x:f>IF($D$319="","",$D$319)</x:f>
        <x:v>1</x:v>
      </x:c>
      <x:c r="R58" s="1" t="n"/>
      <x:c r="S58" s="1" t="n"/>
      <x:c r="T58" s="1" t="n"/>
    </x:row>
    <x:row r="59">
      <x:c r="A59" s="38" t="inlineStr">
        <x:is>
          <x:t xml:space="preserve">POSITION</x:t>
        </x:is>
      </x:c>
      <x:c r="B59" s="39" t="str">
        <x:f>$A$304</x:f>
        <x:v>B096</x:v>
      </x:c>
      <x:c r="C59" s="39" t="str">
        <x:f>$A$305</x:f>
        <x:v>B097</x:v>
      </x:c>
      <x:c r="D59" s="39" t="str">
        <x:f>$A$306</x:f>
        <x:v>B098</x:v>
      </x:c>
      <x:c r="E59" s="39" t="str">
        <x:f>$A$307</x:f>
        <x:v>B099</x:v>
      </x:c>
      <x:c r="F59" s="39" t="str">
        <x:f>$A$308</x:f>
        <x:v>B100</x:v>
      </x:c>
      <x:c r="G59" s="39" t="str">
        <x:f>$A$309</x:f>
        <x:v>B101</x:v>
      </x:c>
      <x:c r="H59" s="39" t="str">
        <x:f>$A$310</x:f>
        <x:v>B102</x:v>
      </x:c>
      <x:c r="I59" s="39" t="str">
        <x:f>$A$311</x:f>
        <x:v>B103</x:v>
      </x:c>
      <x:c r="J59" s="39" t="str">
        <x:f>$A$312</x:f>
        <x:v>B104</x:v>
      </x:c>
      <x:c r="K59" s="39" t="str">
        <x:f>$A$313</x:f>
        <x:v>B105</x:v>
      </x:c>
      <x:c r="L59" s="39" t="str">
        <x:f>$A$314</x:f>
        <x:v>B106</x:v>
      </x:c>
      <x:c r="M59" s="39" t="str">
        <x:f>$A$315</x:f>
        <x:v>B107</x:v>
      </x:c>
      <x:c r="N59" s="39" t="str">
        <x:f>$A$316</x:f>
        <x:v>B108</x:v>
      </x:c>
      <x:c r="O59" s="39" t="str">
        <x:f>$A$317</x:f>
        <x:v>B109</x:v>
      </x:c>
      <x:c r="P59" s="39" t="str">
        <x:f>$A$318</x:f>
        <x:v>B110</x:v>
      </x:c>
      <x:c r="Q59" s="39" t="str">
        <x:f>$A$319</x:f>
        <x:v>B111</x:v>
      </x:c>
      <x:c r="R59" s="1" t="n"/>
      <x:c r="S59" s="1" t="n"/>
      <x:c r="T59" s="1" t="n"/>
    </x:row>
    <x:row r="60">
      <x:c r="A60" s="38" t="inlineStr">
        <x:is>
          <x:t xml:space="preserve">STATE</x:t>
        </x:is>
      </x:c>
      <x:c r="B60" s="45" t="n">
        <x:v>1</x:v>
      </x:c>
      <x:c r="C60" s="45" t="n">
        <x:v>0</x:v>
      </x:c>
      <x:c r="D60" s="45" t="n">
        <x:v>1</x:v>
      </x:c>
      <x:c r="E60" s="45" t="n">
        <x:v>1</x:v>
      </x:c>
      <x:c r="F60" s="45" t="n">
        <x:v>0</x:v>
      </x:c>
      <x:c r="G60" s="45" t="n">
        <x:v>0</x:v>
      </x:c>
      <x:c r="H60" s="45" t="n">
        <x:v>1</x:v>
      </x:c>
      <x:c r="I60" s="45" t="n">
        <x:v>0</x:v>
      </x:c>
      <x:c r="J60" s="45" t="n">
        <x:v>1</x:v>
      </x:c>
      <x:c r="K60" s="45" t="n">
        <x:v>0</x:v>
      </x:c>
      <x:c r="L60" s="45" t="n">
        <x:v>1</x:v>
      </x:c>
      <x:c r="M60" s="45" t="n">
        <x:v>1</x:v>
      </x:c>
      <x:c r="N60" s="45" t="n">
        <x:v>0</x:v>
      </x:c>
      <x:c r="O60" s="45" t="n">
        <x:v>0</x:v>
      </x:c>
      <x:c r="P60" s="45" t="n">
        <x:v>1</x:v>
      </x:c>
      <x:c r="Q60" s="45" t="n">
        <x:v>0</x:v>
      </x:c>
      <x:c r="R60" s="1" t="n"/>
      <x:c r="S60" s="1" t="n"/>
      <x:c r="T60" s="1" t="n"/>
    </x:row>
    <x:row r="61">
      <x:c r="A61" s="1" t="n"/>
      <x:c r="B61" s="1" t="n"/>
      <x:c r="C61" s="1" t="n"/>
      <x:c r="D61" s="1" t="n"/>
      <x:c r="E61" s="1" t="n"/>
      <x:c r="F61" s="1" t="n"/>
      <x:c r="G61" s="1" t="n"/>
      <x:c r="H61" s="1" t="n"/>
      <x:c r="I61" s="1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</x:row>
    <x:row r="62">
      <x:c r="A62" s="148" t="inlineStr">
        <x:is>
          <x:t xml:space="preserve">B112–B127</x:t>
        </x:is>
      </x:c>
      <x:c r="B62" s="164" t="n"/>
      <x:c r="C62" s="164" t="n"/>
      <x:c r="D62" s="164" t="n"/>
      <x:c r="E62" s="164" t="n"/>
      <x:c r="F62" s="164" t="n"/>
      <x:c r="G62" s="164" t="n"/>
      <x:c r="H62" s="164" t="n"/>
      <x:c r="I62" s="164" t="n"/>
      <x:c r="J62" s="164" t="n"/>
      <x:c r="K62" s="164" t="n"/>
      <x:c r="L62" s="164" t="n"/>
      <x:c r="M62" s="164" t="n"/>
      <x:c r="N62" s="164" t="n"/>
      <x:c r="O62" s="164" t="n"/>
      <x:c r="P62" s="164" t="n"/>
      <x:c r="Q62" s="164" t="n"/>
      <x:c r="R62" s="164" t="n"/>
      <x:c r="S62" s="164" t="n"/>
      <x:c r="T62" s="164" t="n"/>
    </x:row>
    <x:row r="63">
      <x:c r="A63" s="38" t="inlineStr">
        <x:is>
          <x:t xml:space="preserve">BITGROUP</x:t>
        </x:is>
      </x:c>
      <x:c r="B63" s="39" t="str">
        <x:f>IF($B$320="","",IFERROR(VLOOKUP($B$320,$A$75:$T$202,16,FALSE),""))</x:f>
        <x:v>SCALAR-32</x:v>
      </x:c>
      <x:c r="C63" s="39" t="str">
        <x:f>IF($B$321="","",IFERROR(VLOOKUP($B$321,$A$75:$T$202,16,FALSE),""))</x:f>
        <x:v>SCALAR-32</x:v>
      </x:c>
      <x:c r="D63" s="39" t="str">
        <x:f>IF($B$322="","",IFERROR(VLOOKUP($B$322,$A$75:$T$202,16,FALSE),""))</x:f>
        <x:v>SCALAR-32</x:v>
      </x:c>
      <x:c r="E63" s="39" t="str">
        <x:f>IF($B$323="","",IFERROR(VLOOKUP($B$323,$A$75:$T$202,16,FALSE),""))</x:f>
        <x:v>SCALAR-32</x:v>
      </x:c>
      <x:c r="F63" s="39" t="str">
        <x:f>IF($B$324="","",IFERROR(VLOOKUP($B$324,$A$75:$T$202,16,FALSE),""))</x:f>
        <x:v>SCALAR-32</x:v>
      </x:c>
      <x:c r="G63" s="39" t="str">
        <x:f>IF($B$325="","",IFERROR(VLOOKUP($B$325,$A$75:$T$202,16,FALSE),""))</x:f>
        <x:v>SCALAR-32</x:v>
      </x:c>
      <x:c r="H63" s="39" t="str">
        <x:f>IF($B$326="","",IFERROR(VLOOKUP($B$326,$A$75:$T$202,16,FALSE),""))</x:f>
        <x:v>SCALAR-32</x:v>
      </x:c>
      <x:c r="I63" s="39" t="str">
        <x:f>IF($B$327="","",IFERROR(VLOOKUP($B$327,$A$75:$T$202,16,FALSE),""))</x:f>
        <x:v>SCALAR-32</x:v>
      </x:c>
      <x:c r="J63" s="39" t="str">
        <x:f>IF($B$328="","",IFERROR(VLOOKUP($B$328,$A$75:$T$202,16,FALSE),""))</x:f>
        <x:v>SCALAR-32</x:v>
      </x:c>
      <x:c r="K63" s="39" t="str">
        <x:f>IF($B$329="","",IFERROR(VLOOKUP($B$329,$A$75:$T$202,16,FALSE),""))</x:f>
        <x:v>SCALAR-32</x:v>
      </x:c>
      <x:c r="L63" s="39" t="str">
        <x:f>IF($B$330="","",IFERROR(VLOOKUP($B$330,$A$75:$T$202,16,FALSE),""))</x:f>
        <x:v>SCALAR-32</x:v>
      </x:c>
      <x:c r="M63" s="39" t="str">
        <x:f>IF($B$331="","",IFERROR(VLOOKUP($B$331,$A$75:$T$202,16,FALSE),""))</x:f>
        <x:v>SCALAR-32</x:v>
      </x:c>
      <x:c r="N63" s="39" t="str">
        <x:f>IF($B$332="","",IFERROR(VLOOKUP($B$332,$A$75:$T$202,16,FALSE),""))</x:f>
        <x:v>SCALAR-32</x:v>
      </x:c>
      <x:c r="O63" s="39" t="str">
        <x:f>IF($B$333="","",IFERROR(VLOOKUP($B$333,$A$75:$T$202,16,FALSE),""))</x:f>
        <x:v>SCALAR-32</x:v>
      </x:c>
      <x:c r="P63" s="39" t="str">
        <x:f>IF($B$334="","",IFERROR(VLOOKUP($B$334,$A$75:$T$202,16,FALSE),""))</x:f>
        <x:v>SCALAR-32</x:v>
      </x:c>
      <x:c r="Q63" s="39" t="str">
        <x:f>IF($B$335="","",IFERROR(VLOOKUP($B$335,$A$75:$T$202,16,FALSE),""))</x:f>
        <x:v>SCALAR-32</x:v>
      </x:c>
      <x:c r="R63" s="1" t="n"/>
      <x:c r="S63" s="1" t="n"/>
      <x:c r="T63" s="1" t="n"/>
    </x:row>
    <x:row r="64">
      <x:c r="A64" s="38" t="inlineStr">
        <x:is>
          <x:t xml:space="preserve">TRUST</x:t>
        </x:is>
      </x:c>
      <x:c r="B64" s="39" t="str">
        <x:f>IF($B$320="","",IFERROR(VLOOKUP($B$320,$A$75:$T$202,6,FALSE),""))</x:f>
        <x:v>₸1</x:v>
      </x:c>
      <x:c r="C64" s="39" t="str">
        <x:f>IF($B$321="","",IFERROR(VLOOKUP($B$321,$A$75:$T$202,6,FALSE),""))</x:f>
        <x:v>₸1</x:v>
      </x:c>
      <x:c r="D64" s="39" t="str">
        <x:f>IF($B$322="","",IFERROR(VLOOKUP($B$322,$A$75:$T$202,6,FALSE),""))</x:f>
        <x:v>₸1</x:v>
      </x:c>
      <x:c r="E64" s="39" t="str">
        <x:f>IF($B$323="","",IFERROR(VLOOKUP($B$323,$A$75:$T$202,6,FALSE),""))</x:f>
        <x:v>₸1</x:v>
      </x:c>
      <x:c r="F64" s="39" t="str">
        <x:f>IF($B$324="","",IFERROR(VLOOKUP($B$324,$A$75:$T$202,6,FALSE),""))</x:f>
        <x:v>₸1</x:v>
      </x:c>
      <x:c r="G64" s="39" t="str">
        <x:f>IF($B$325="","",IFERROR(VLOOKUP($B$325,$A$75:$T$202,6,FALSE),""))</x:f>
        <x:v>₸1</x:v>
      </x:c>
      <x:c r="H64" s="39" t="str">
        <x:f>IF($B$326="","",IFERROR(VLOOKUP($B$326,$A$75:$T$202,6,FALSE),""))</x:f>
        <x:v>₸1</x:v>
      </x:c>
      <x:c r="I64" s="39" t="str">
        <x:f>IF($B$327="","",IFERROR(VLOOKUP($B$327,$A$75:$T$202,6,FALSE),""))</x:f>
        <x:v>₸1</x:v>
      </x:c>
      <x:c r="J64" s="39" t="str">
        <x:f>IF($B$328="","",IFERROR(VLOOKUP($B$328,$A$75:$T$202,6,FALSE),""))</x:f>
        <x:v>₸1</x:v>
      </x:c>
      <x:c r="K64" s="39" t="str">
        <x:f>IF($B$329="","",IFERROR(VLOOKUP($B$329,$A$75:$T$202,6,FALSE),""))</x:f>
        <x:v>₸1</x:v>
      </x:c>
      <x:c r="L64" s="39" t="str">
        <x:f>IF($B$330="","",IFERROR(VLOOKUP($B$330,$A$75:$T$202,6,FALSE),""))</x:f>
        <x:v>₸1</x:v>
      </x:c>
      <x:c r="M64" s="39" t="str">
        <x:f>IF($B$331="","",IFERROR(VLOOKUP($B$331,$A$75:$T$202,6,FALSE),""))</x:f>
        <x:v>₸1</x:v>
      </x:c>
      <x:c r="N64" s="39" t="str">
        <x:f>IF($B$332="","",IFERROR(VLOOKUP($B$332,$A$75:$T$202,6,FALSE),""))</x:f>
        <x:v>₸1</x:v>
      </x:c>
      <x:c r="O64" s="39" t="str">
        <x:f>IF($B$333="","",IFERROR(VLOOKUP($B$333,$A$75:$T$202,6,FALSE),""))</x:f>
        <x:v>₸1</x:v>
      </x:c>
      <x:c r="P64" s="39" t="str">
        <x:f>IF($B$334="","",IFERROR(VLOOKUP($B$334,$A$75:$T$202,6,FALSE),""))</x:f>
        <x:v>₸1</x:v>
      </x:c>
      <x:c r="Q64" s="39" t="str">
        <x:f>IF($B$335="","",IFERROR(VLOOKUP($B$335,$A$75:$T$202,6,FALSE),""))</x:f>
        <x:v>₸1</x:v>
      </x:c>
      <x:c r="R64" s="1" t="n"/>
      <x:c r="S64" s="1" t="n"/>
      <x:c r="T64" s="1" t="n"/>
    </x:row>
    <x:row r="65">
      <x:c r="A65" s="38" t="inlineStr">
        <x:is>
          <x:t xml:space="preserve">BIT TYPE</x:t>
        </x:is>
      </x:c>
      <x:c r="B65" s="39" t="str">
        <x:f>IF($D$320="","",$D$320)</x:f>
        <x:v>1</x:v>
      </x:c>
      <x:c r="C65" s="39" t="str">
        <x:f>IF($D$321="","",$D$321)</x:f>
        <x:v>1</x:v>
      </x:c>
      <x:c r="D65" s="39" t="str">
        <x:f>IF($D$322="","",$D$322)</x:f>
        <x:v>1</x:v>
      </x:c>
      <x:c r="E65" s="39" t="str">
        <x:f>IF($D$323="","",$D$323)</x:f>
        <x:v>1</x:v>
      </x:c>
      <x:c r="F65" s="39" t="str">
        <x:f>IF($D$324="","",$D$324)</x:f>
        <x:v>1</x:v>
      </x:c>
      <x:c r="G65" s="39" t="str">
        <x:f>IF($D$325="","",$D$325)</x:f>
        <x:v>1</x:v>
      </x:c>
      <x:c r="H65" s="39" t="str">
        <x:f>IF($D$326="","",$D$326)</x:f>
        <x:v>1</x:v>
      </x:c>
      <x:c r="I65" s="39" t="str">
        <x:f>IF($D$327="","",$D$327)</x:f>
        <x:v>1</x:v>
      </x:c>
      <x:c r="J65" s="39" t="str">
        <x:f>IF($D$328="","",$D$328)</x:f>
        <x:v>1</x:v>
      </x:c>
      <x:c r="K65" s="39" t="str">
        <x:f>IF($D$329="","",$D$329)</x:f>
        <x:v>1</x:v>
      </x:c>
      <x:c r="L65" s="39" t="str">
        <x:f>IF($D$330="","",$D$330)</x:f>
        <x:v>1</x:v>
      </x:c>
      <x:c r="M65" s="39" t="str">
        <x:f>IF($D$331="","",$D$331)</x:f>
        <x:v>1</x:v>
      </x:c>
      <x:c r="N65" s="39" t="str">
        <x:f>IF($D$332="","",$D$332)</x:f>
        <x:v>1</x:v>
      </x:c>
      <x:c r="O65" s="39" t="str">
        <x:f>IF($D$333="","",$D$333)</x:f>
        <x:v>1</x:v>
      </x:c>
      <x:c r="P65" s="39" t="str">
        <x:f>IF($D$334="","",$D$334)</x:f>
        <x:v>1</x:v>
      </x:c>
      <x:c r="Q65" s="39" t="str">
        <x:f>IF($D$335="","",$D$335)</x:f>
        <x:v>1</x:v>
      </x:c>
      <x:c r="R65" s="1" t="n"/>
      <x:c r="S65" s="1" t="n"/>
      <x:c r="T65" s="1" t="n"/>
    </x:row>
    <x:row r="66">
      <x:c r="A66" s="38" t="inlineStr">
        <x:is>
          <x:t xml:space="preserve">POSITION</x:t>
        </x:is>
      </x:c>
      <x:c r="B66" s="39" t="str">
        <x:f>$A$320</x:f>
        <x:v>B112</x:v>
      </x:c>
      <x:c r="C66" s="39" t="str">
        <x:f>$A$321</x:f>
        <x:v>B113</x:v>
      </x:c>
      <x:c r="D66" s="39" t="str">
        <x:f>$A$322</x:f>
        <x:v>B114</x:v>
      </x:c>
      <x:c r="E66" s="39" t="str">
        <x:f>$A$323</x:f>
        <x:v>B115</x:v>
      </x:c>
      <x:c r="F66" s="39" t="str">
        <x:f>$A$324</x:f>
        <x:v>B116</x:v>
      </x:c>
      <x:c r="G66" s="39" t="str">
        <x:f>$A$325</x:f>
        <x:v>B117</x:v>
      </x:c>
      <x:c r="H66" s="39" t="str">
        <x:f>$A$326</x:f>
        <x:v>B118</x:v>
      </x:c>
      <x:c r="I66" s="39" t="str">
        <x:f>$A$327</x:f>
        <x:v>B119</x:v>
      </x:c>
      <x:c r="J66" s="39" t="str">
        <x:f>$A$328</x:f>
        <x:v>B120</x:v>
      </x:c>
      <x:c r="K66" s="39" t="str">
        <x:f>$A$329</x:f>
        <x:v>B121</x:v>
      </x:c>
      <x:c r="L66" s="39" t="str">
        <x:f>$A$330</x:f>
        <x:v>B122</x:v>
      </x:c>
      <x:c r="M66" s="39" t="str">
        <x:f>$A$331</x:f>
        <x:v>B123</x:v>
      </x:c>
      <x:c r="N66" s="39" t="str">
        <x:f>$A$332</x:f>
        <x:v>B124</x:v>
      </x:c>
      <x:c r="O66" s="39" t="str">
        <x:f>$A$333</x:f>
        <x:v>B125</x:v>
      </x:c>
      <x:c r="P66" s="39" t="str">
        <x:f>$A$334</x:f>
        <x:v>B126</x:v>
      </x:c>
      <x:c r="Q66" s="39" t="str">
        <x:f>$A$335</x:f>
        <x:v>B127</x:v>
      </x:c>
      <x:c r="R66" s="1" t="n"/>
      <x:c r="S66" s="1" t="n"/>
      <x:c r="T66" s="1" t="n"/>
    </x:row>
    <x:row r="67">
      <x:c r="A67" s="38" t="inlineStr">
        <x:is>
          <x:t xml:space="preserve">STATE</x:t>
        </x:is>
      </x:c>
      <x:c r="B67" s="45" t="n">
        <x:v>1</x:v>
      </x:c>
      <x:c r="C67" s="45" t="n">
        <x:v>0</x:v>
      </x:c>
      <x:c r="D67" s="45" t="n">
        <x:v>1</x:v>
      </x:c>
      <x:c r="E67" s="45" t="n">
        <x:v>1</x:v>
      </x:c>
      <x:c r="F67" s="45" t="n">
        <x:v>0</x:v>
      </x:c>
      <x:c r="G67" s="45" t="n">
        <x:v>0</x:v>
      </x:c>
      <x:c r="H67" s="45" t="n">
        <x:v>1</x:v>
      </x:c>
      <x:c r="I67" s="45" t="n">
        <x:v>0</x:v>
      </x:c>
      <x:c r="J67" s="45" t="n">
        <x:v>1</x:v>
      </x:c>
      <x:c r="K67" s="45" t="n">
        <x:v>0</x:v>
      </x:c>
      <x:c r="L67" s="45" t="n">
        <x:v>1</x:v>
      </x:c>
      <x:c r="M67" s="45" t="n">
        <x:v>1</x:v>
      </x:c>
      <x:c r="N67" s="45" t="n">
        <x:v>0</x:v>
      </x:c>
      <x:c r="O67" s="45" t="n">
        <x:v>0</x:v>
      </x:c>
      <x:c r="P67" s="45" t="n">
        <x:v>1</x:v>
      </x:c>
      <x:c r="Q67" s="45" t="n">
        <x:v>0</x:v>
      </x:c>
      <x:c r="R67" s="1" t="n"/>
      <x:c r="S67" s="1" t="n"/>
      <x:c r="T67" s="1" t="n"/>
    </x:row>
    <x:row r="68">
      <x:c r="A68" s="1" t="n"/>
      <x:c r="B68" s="1" t="n"/>
      <x:c r="C68" s="1" t="n"/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</x:row>
    <x:row r="69">
      <x:c r="A69" s="1" t="n"/>
      <x:c r="B69" s="1" t="n"/>
      <x:c r="C69" s="1" t="n"/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</x:row>
    <x:row r="70" s="97" customFormat="1" ht="28" customHeight="1">
      <x:c r="A70" s="124" t="inlineStr">
        <x:is>
          <x:t xml:space="preserve">SEED ORIENTATION / VALIDITY NOTE</x:t>
        </x:is>
      </x:c>
    </x:row>
    <x:row r="71" s="97" customFormat="1" ht="34" customHeight="1">
      <x:c r="A71" s="153" t="inlineStr">
        <x:is>
          <x:t xml:space="preserve">TIME confirms three independent reader questions: raw BitGroup decode validity, semantic Reader validity, and applicability. SCALAR/TWOS state slices serialize MSB-first; TWOS places the sign coordinate at Start Bit. MASK state strings use positional left-to-right local member order. These serialization rules do not redefine reusable BitGroup membership identity.</x:t>
        </x:is>
      </x:c>
    </x:row>
    <x:row r="72">
      <x:c r="A72" s="1" t="n"/>
      <x:c r="B72" s="1" t="n"/>
      <x:c r="C72" s="1" t="n"/>
      <x:c r="D72" s="1" t="n"/>
      <x:c r="E72" s="1" t="n"/>
      <x:c r="F72" s="1" t="n"/>
      <x:c r="G72" s="1" t="n"/>
      <x:c r="H72" s="1" t="n"/>
      <x:c r="I72" s="1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</x:row>
    <x:row r="73" s="97" customFormat="1" ht="24" customHeight="1">
      <x:c r="A73" s="107" t="inlineStr">
        <x:is>
          <x:t xml:space="preserve">|▪︎▪︎| — BITGROUP TABLE</x:t>
        </x:is>
      </x:c>
      <x:c r="B73" s="159" t="n"/>
      <x:c r="C73" s="159" t="n"/>
      <x:c r="D73" s="159" t="n"/>
      <x:c r="E73" s="159" t="n"/>
      <x:c r="F73" s="159" t="n"/>
      <x:c r="G73" s="159" t="n"/>
      <x:c r="H73" s="159" t="n"/>
      <x:c r="I73" s="159" t="n"/>
      <x:c r="J73" s="159" t="n"/>
      <x:c r="K73" s="159" t="n"/>
      <x:c r="L73" s="159" t="n"/>
      <x:c r="M73" s="159" t="n"/>
      <x:c r="N73" s="159" t="n"/>
      <x:c r="O73" s="159" t="n"/>
      <x:c r="P73" s="159" t="n"/>
      <x:c r="Q73" s="159" t="n"/>
      <x:c r="R73" s="159" t="n"/>
      <x:c r="S73" s="159" t="n"/>
      <x:c r="T73" s="159" t="n"/>
    </x:row>
    <x:row r="74" s="97" customFormat="1" ht="30" customHeight="1">
      <x:c r="A74" s="29" t="inlineStr">
        <x:is>
          <x:t xml:space="preserve">1 Placement ID</x:t>
        </x:is>
      </x:c>
      <x:c r="B74" s="29" t="inlineStr">
        <x:is>
          <x:t xml:space="preserve">2 Placement Name</x:t>
        </x:is>
      </x:c>
      <x:c r="C74" s="29" t="inlineStr">
        <x:is>
          <x:t xml:space="preserve">3 Start Bit</x:t>
        </x:is>
      </x:c>
      <x:c r="D74" s="29" t="inlineStr">
        <x:is>
          <x:t xml:space="preserve">4 End Bit</x:t>
        </x:is>
      </x:c>
      <x:c r="E74" s="29" t="inlineStr">
        <x:is>
          <x:t xml:space="preserve">5 Width</x:t>
        </x:is>
      </x:c>
      <x:c r="F74" s="29" t="inlineStr">
        <x:is>
          <x:t xml:space="preserve">6 Trust Code</x:t>
        </x:is>
      </x:c>
      <x:c r="G74" s="29" t="inlineStr">
        <x:is>
          <x:t xml:space="preserve">7 Base Trust</x:t>
        </x:is>
      </x:c>
      <x:c r="H74" s="29" t="inlineStr">
        <x:is>
          <x:t xml:space="preserve">8 Semantic Definition</x:t>
        </x:is>
      </x:c>
      <x:c r="I74" s="29" t="inlineStr">
        <x:is>
          <x:t xml:space="preserve">9 Semantic Allowable Range / States</x:t>
        </x:is>
      </x:c>
      <x:c r="J74" s="29" t="inlineStr">
        <x:is>
          <x:t xml:space="preserve">10 Decode Formula</x:t>
        </x:is>
      </x:c>
      <x:c r="K74" s="29" t="inlineStr">
        <x:is>
          <x:t xml:space="preserve">11 Trust Algorithm</x:t>
        </x:is>
      </x:c>
      <x:c r="L74" s="29" t="inlineStr">
        <x:is>
          <x:t xml:space="preserve">12 Conditional Rule</x:t>
        </x:is>
      </x:c>
      <x:c r="M74" s="29" t="inlineStr">
        <x:is>
          <x:t xml:space="preserve">13 Governing / Decode Inputs</x:t>
        </x:is>
      </x:c>
      <x:c r="N74" s="29" t="inlineStr">
        <x:is>
          <x:t xml:space="preserve">14 Notes</x:t>
        </x:is>
      </x:c>
      <x:c r="O74" s="29" t="inlineStr">
        <x:is>
          <x:t xml:space="preserve">15 Status</x:t>
        </x:is>
      </x:c>
      <x:c r="P74" s="29" t="inlineStr">
        <x:is>
          <x:t xml:space="preserve">16 Registered BitGroup</x:t>
        </x:is>
      </x:c>
      <x:c r="Q74" s="29" t="inlineStr">
        <x:is>
          <x:t xml:space="preserve">17 Semantic Key</x:t>
        </x:is>
      </x:c>
      <x:c r="R74" s="29" t="inlineStr">
        <x:is>
          <x:t xml:space="preserve">18 Semantic Role</x:t>
        </x:is>
      </x:c>
      <x:c r="S74" s="29" t="inlineStr">
        <x:is>
          <x:t xml:space="preserve">19 Serialization Orientation</x:t>
        </x:is>
      </x:c>
      <x:c r="T74" s="29" t="inlineStr">
        <x:is>
          <x:t xml:space="preserve">20 Reader Code Set</x:t>
        </x:is>
      </x:c>
      <x:c r="U74" s="29" t="inlineStr">
        <x:is>
          <x:t xml:space="preserve">21 Semantic Math Class</x:t>
        </x:is>
      </x:c>
    </x:row>
    <x:row r="75" s="97" customFormat="1" ht="64" customHeight="1">
      <x:c r="A75" s="76" t="inlineStr">
        <x:is>
          <x:t xml:space="preserve">TIME-32-64-96-128#01</x:t>
        </x:is>
      </x:c>
      <x:c r="B75" s="76" t="inlineStr">
        <x:is>
          <x:t xml:space="preserve">A1 · Month Set</x:t>
        </x:is>
      </x:c>
      <x:c r="C75" s="76" t="inlineStr">
        <x:is>
          <x:t xml:space="preserve">B000</x:t>
        </x:is>
      </x:c>
      <x:c r="D75" s="76" t="inlineStr">
        <x:is>
          <x:t xml:space="preserve">B009</x:t>
        </x:is>
      </x:c>
      <x:c r="E75" s="5" t="n">
        <x:f>IF(AND(C75&lt;&gt;"",D75&lt;&gt;""),IFERROR(VALUE(RIGHT(D75,3))-VALUE(RIGHT(C75,3))+1,D75-C75+1),"")</x:f>
        <x:v>10</x:v>
      </x:c>
      <x:c r="F75" s="84" t="inlineStr">
        <x:is>
          <x:t xml:space="preserve">₸1</x:t>
        </x:is>
      </x:c>
      <x:c r="G75" s="85" t="n">
        <x:v>1</x:v>
      </x:c>
      <x:c r="H75" s="76" t="inlineStr">
        <x:is>
          <x:t xml:space="preserve">A1 — Month Set. Map local MASK positions 0–9 to Month 0..Month 9. Empty set is empty/unspecified, never wildcard.</x:t>
        </x:is>
      </x:c>
      <x:c r="I75" s="76" t="inlineStr">
        <x:is>
          <x:t xml:space="preserve">Any subset of Month 0..Month 9; empty set allowed and is not wildcard.</x:t>
        </x:is>
      </x:c>
      <x:c r="J75" s="76" t="inlineStr">
        <x:is>
          <x:t xml:space="preserve">MASK: selected set = local positions whose stored bit is 1; zero is an empty set, not wildcard.</x:t>
        </x:is>
      </x:c>
      <x:c r="K75" s="76" t="n"/>
      <x:c r="L75" s="76" t="n"/>
      <x:c r="M75" s="76" t="inlineStr">
        <x:is>
          <x:t xml:space="preserve">E1</x:t>
        </x:is>
      </x:c>
      <x:c r="N75" s="76" t="inlineStr">
        <x:is>
          <x:t xml:space="preserve">Calendar-lane applicability is controlled by E1 Calendar Specified.</x:t>
        </x:is>
      </x:c>
      <x:c r="O75" s="76" t="inlineStr">
        <x:is>
          <x:t xml:space="preserve">DRAFT</x:t>
        </x:is>
      </x:c>
      <x:c r="P75" s="76" t="inlineStr">
        <x:is>
          <x:t xml:space="preserve">MASK-10</x:t>
        </x:is>
      </x:c>
      <x:c r="Q75" s="76" t="inlineStr">
        <x:is>
          <x:t xml:space="preserve">A1</x:t>
        </x:is>
      </x:c>
      <x:c r="R75" s="76" t="inlineStr">
        <x:is>
          <x:t xml:space="preserve">Month Set</x:t>
        </x:is>
      </x:c>
      <x:c r="S75" s="76" t="inlineStr">
        <x:is>
          <x:t xml:space="preserve">POSITIONAL L→R · LOCAL 0→n−1</x:t>
        </x:is>
      </x:c>
      <x:c r="T75" s="76" t="n"/>
      <x:c r="U75" s="165" t="n"/>
    </x:row>
    <x:row r="76" s="97" customFormat="1" ht="64" customHeight="1">
      <x:c r="A76" s="76" t="inlineStr">
        <x:is>
          <x:t xml:space="preserve">TIME-32-64-96-128#02</x:t>
        </x:is>
      </x:c>
      <x:c r="B76" s="76" t="inlineStr">
        <x:is>
          <x:t xml:space="preserve">B1 · Week Set</x:t>
        </x:is>
      </x:c>
      <x:c r="C76" s="76" t="inlineStr">
        <x:is>
          <x:t xml:space="preserve">B010</x:t>
        </x:is>
      </x:c>
      <x:c r="D76" s="76" t="inlineStr">
        <x:is>
          <x:t xml:space="preserve">B012</x:t>
        </x:is>
      </x:c>
      <x:c r="E76" s="5" t="n">
        <x:f>IF(AND(C76&lt;&gt;"",D76&lt;&gt;""),IFERROR(VALUE(RIGHT(D76,3))-VALUE(RIGHT(C76,3))+1,D76-C76+1),"")</x:f>
        <x:v>3</x:v>
      </x:c>
      <x:c r="F76" s="84" t="inlineStr">
        <x:is>
          <x:t xml:space="preserve">₸1</x:t>
        </x:is>
      </x:c>
      <x:c r="G76" s="85" t="n">
        <x:v>1</x:v>
      </x:c>
      <x:c r="H76" s="76" t="inlineStr">
        <x:is>
          <x:t xml:space="preserve">B1 — Week Set. Map local MASK positions 0–2 to Week −, =, and ≡. Empty set is not wildcard.</x:t>
        </x:is>
      </x:c>
      <x:c r="I76" s="76" t="inlineStr">
        <x:is>
          <x:t xml:space="preserve">Any subset of {−, =, ≡}; empty set allowed and is not wildcard.</x:t>
        </x:is>
      </x:c>
      <x:c r="J76" s="76" t="inlineStr">
        <x:is>
          <x:t xml:space="preserve">MASK: selected set = local positions whose stored bit is 1; zero is an empty set, not wildcard.</x:t>
        </x:is>
      </x:c>
      <x:c r="K76" s="76" t="n"/>
      <x:c r="L76" s="76" t="n"/>
      <x:c r="M76" s="76" t="inlineStr">
        <x:is>
          <x:t xml:space="preserve">E1</x:t>
        </x:is>
      </x:c>
      <x:c r="N76" s="76" t="inlineStr">
        <x:is>
          <x:t xml:space="preserve">Calendar-lane applicability is controlled by E1 Calendar Specified.</x:t>
        </x:is>
      </x:c>
      <x:c r="O76" s="76" t="inlineStr">
        <x:is>
          <x:t xml:space="preserve">DRAFT</x:t>
        </x:is>
      </x:c>
      <x:c r="P76" s="76" t="inlineStr">
        <x:is>
          <x:t xml:space="preserve">MASK-3</x:t>
        </x:is>
      </x:c>
      <x:c r="Q76" s="76" t="inlineStr">
        <x:is>
          <x:t xml:space="preserve">B1</x:t>
        </x:is>
      </x:c>
      <x:c r="R76" s="76" t="inlineStr">
        <x:is>
          <x:t xml:space="preserve">Week Set</x:t>
        </x:is>
      </x:c>
      <x:c r="S76" s="76" t="inlineStr">
        <x:is>
          <x:t xml:space="preserve">POSITIONAL L→R · LOCAL 0→n−1</x:t>
        </x:is>
      </x:c>
      <x:c r="T76" s="76" t="n"/>
      <x:c r="U76" s="165" t="n"/>
    </x:row>
    <x:row r="77" s="97" customFormat="1" ht="64" customHeight="1">
      <x:c r="A77" s="76" t="inlineStr">
        <x:is>
          <x:t xml:space="preserve">TIME-32-64-96-128#03</x:t>
        </x:is>
      </x:c>
      <x:c r="B77" s="76" t="inlineStr">
        <x:is>
          <x:t xml:space="preserve">C1 · Phase Set</x:t>
        </x:is>
      </x:c>
      <x:c r="C77" s="76" t="inlineStr">
        <x:is>
          <x:t xml:space="preserve">B013</x:t>
        </x:is>
      </x:c>
      <x:c r="D77" s="76" t="inlineStr">
        <x:is>
          <x:t xml:space="preserve">B024</x:t>
        </x:is>
      </x:c>
      <x:c r="E77" s="5" t="n">
        <x:f>IF(AND(C77&lt;&gt;"",D77&lt;&gt;""),IFERROR(VALUE(RIGHT(D77,3))-VALUE(RIGHT(C77,3))+1,D77-C77+1),"")</x:f>
        <x:v>12</x:v>
      </x:c>
      <x:c r="F77" s="84" t="inlineStr">
        <x:is>
          <x:t xml:space="preserve">₸1</x:t>
        </x:is>
      </x:c>
      <x:c r="G77" s="85" t="n">
        <x:v>1</x:v>
      </x:c>
      <x:c r="H77" s="76" t="inlineStr">
        <x:is>
          <x:t xml:space="preserve">C1 — Phase Set. Map local MASK positions 0–11 to phases ○, ◎, ●, △, ◬, ▲, □, ▣, ■, ◇, ◈, ◆. Empty set is not wildcard.</x:t>
        </x:is>
      </x:c>
      <x:c r="I77" s="76" t="inlineStr">
        <x:is>
          <x:t xml:space="preserve">Any subset of the twelve registered phases; empty set allowed and is not wildcard.</x:t>
        </x:is>
      </x:c>
      <x:c r="J77" s="76" t="inlineStr">
        <x:is>
          <x:t xml:space="preserve">MASK: selected set = local positions whose stored bit is 1; zero is an empty set, not wildcard.</x:t>
        </x:is>
      </x:c>
      <x:c r="K77" s="76" t="n"/>
      <x:c r="L77" s="76" t="n"/>
      <x:c r="M77" s="76" t="inlineStr">
        <x:is>
          <x:t xml:space="preserve">E1</x:t>
        </x:is>
      </x:c>
      <x:c r="N77" s="76" t="inlineStr">
        <x:is>
          <x:t xml:space="preserve">Calendar-lane applicability is controlled by E1 Calendar Specified.</x:t>
        </x:is>
      </x:c>
      <x:c r="O77" s="76" t="inlineStr">
        <x:is>
          <x:t xml:space="preserve">DRAFT</x:t>
        </x:is>
      </x:c>
      <x:c r="P77" s="76" t="inlineStr">
        <x:is>
          <x:t xml:space="preserve">MASK-12</x:t>
        </x:is>
      </x:c>
      <x:c r="Q77" s="76" t="inlineStr">
        <x:is>
          <x:t xml:space="preserve">C1</x:t>
        </x:is>
      </x:c>
      <x:c r="R77" s="76" t="inlineStr">
        <x:is>
          <x:t xml:space="preserve">Phase Set</x:t>
        </x:is>
      </x:c>
      <x:c r="S77" s="76" t="inlineStr">
        <x:is>
          <x:t xml:space="preserve">POSITIONAL L→R · LOCAL 0→n−1</x:t>
        </x:is>
      </x:c>
      <x:c r="T77" s="76" t="n"/>
      <x:c r="U77" s="165" t="n"/>
    </x:row>
    <x:row r="78" s="97" customFormat="1" ht="64" customHeight="1">
      <x:c r="A78" s="76" t="inlineStr">
        <x:is>
          <x:t xml:space="preserve">TIME-32-64-96-128#04</x:t>
        </x:is>
      </x:c>
      <x:c r="B78" s="76" t="inlineStr">
        <x:is>
          <x:t xml:space="preserve">D1 · Intercalary Set</x:t>
        </x:is>
      </x:c>
      <x:c r="C78" s="76" t="inlineStr">
        <x:is>
          <x:t xml:space="preserve">B025</x:t>
        </x:is>
      </x:c>
      <x:c r="D78" s="76" t="inlineStr">
        <x:is>
          <x:t xml:space="preserve">B030</x:t>
        </x:is>
      </x:c>
      <x:c r="E78" s="5" t="n">
        <x:f>IF(AND(C78&lt;&gt;"",D78&lt;&gt;""),IFERROR(VALUE(RIGHT(D78,3))-VALUE(RIGHT(C78,3))+1,D78-C78+1),"")</x:f>
        <x:v>6</x:v>
      </x:c>
      <x:c r="F78" s="84" t="inlineStr">
        <x:is>
          <x:t xml:space="preserve">₸1</x:t>
        </x:is>
      </x:c>
      <x:c r="G78" s="85" t="n">
        <x:v>1</x:v>
      </x:c>
      <x:c r="H78" s="76" t="inlineStr">
        <x:is>
          <x:t xml:space="preserve">D1 — Intercalary Set. Map local MASK positions 0–5 to 0✦1, 2✦3, 4✦5, 6✦7, 8✦9, 9✦0.</x:t>
        </x:is>
      </x:c>
      <x:c r="I78" s="76" t="inlineStr">
        <x:is>
          <x:t xml:space="preserve">Any subset of the six registered intercalary members.</x:t>
        </x:is>
      </x:c>
      <x:c r="J78" s="76" t="inlineStr">
        <x:is>
          <x:t xml:space="preserve">MASK: selected set = local positions whose stored bit is 1; zero is an empty set, not wildcard.</x:t>
        </x:is>
      </x:c>
      <x:c r="K78" s="76" t="n"/>
      <x:c r="L78" s="76" t="n"/>
      <x:c r="M78" s="76" t="inlineStr">
        <x:is>
          <x:t xml:space="preserve">E1</x:t>
        </x:is>
      </x:c>
      <x:c r="N78" s="76" t="inlineStr">
        <x:is>
          <x:t xml:space="preserve">Intercalary selection is distinct from ordinary Month × Week × Phase recurrence; E1 controls calendar-lane applicability.</x:t>
        </x:is>
      </x:c>
      <x:c r="O78" s="76" t="inlineStr">
        <x:is>
          <x:t xml:space="preserve">DRAFT</x:t>
        </x:is>
      </x:c>
      <x:c r="P78" s="76" t="inlineStr">
        <x:is>
          <x:t xml:space="preserve">MASK-6</x:t>
        </x:is>
      </x:c>
      <x:c r="Q78" s="76" t="inlineStr">
        <x:is>
          <x:t xml:space="preserve">D1</x:t>
        </x:is>
      </x:c>
      <x:c r="R78" s="76" t="inlineStr">
        <x:is>
          <x:t xml:space="preserve">Intercalary Set</x:t>
        </x:is>
      </x:c>
      <x:c r="S78" s="76" t="inlineStr">
        <x:is>
          <x:t xml:space="preserve">POSITIONAL L→R · LOCAL 0→n−1</x:t>
        </x:is>
      </x:c>
      <x:c r="T78" s="76" t="n"/>
      <x:c r="U78" s="165" t="n"/>
    </x:row>
    <x:row r="79" s="97" customFormat="1" ht="64" customHeight="1">
      <x:c r="A79" s="76" t="inlineStr">
        <x:is>
          <x:t xml:space="preserve">TIME-32-64-96-128#05</x:t>
        </x:is>
      </x:c>
      <x:c r="B79" s="76" t="inlineStr">
        <x:is>
          <x:t xml:space="preserve">E1 · Calendar Specified</x:t>
        </x:is>
      </x:c>
      <x:c r="C79" s="76" t="inlineStr">
        <x:is>
          <x:t xml:space="preserve">B031</x:t>
        </x:is>
      </x:c>
      <x:c r="D79" s="76" t="inlineStr">
        <x:is>
          <x:t xml:space="preserve">B031</x:t>
        </x:is>
      </x:c>
      <x:c r="E79" s="5" t="n">
        <x:f>IF(AND(C79&lt;&gt;"",D79&lt;&gt;""),IFERROR(VALUE(RIGHT(D79,3))-VALUE(RIGHT(C79,3))+1,D79-C79+1),"")</x:f>
        <x:v>1</x:v>
      </x:c>
      <x:c r="F79" s="84" t="inlineStr">
        <x:is>
          <x:t xml:space="preserve">₸1</x:t>
        </x:is>
      </x:c>
      <x:c r="G79" s="85" t="n">
        <x:v>1</x:v>
      </x:c>
      <x:c r="H79" s="76" t="inlineStr">
        <x:is>
          <x:t xml:space="preserve">E1 — Calendar Specified. Presence semantics: 0 = calendar lane not specified; 1 = calendar lane specified. Unspecified is not wildcard.</x:t>
        </x:is>
      </x:c>
      <x:c r="I79" s="76" t="inlineStr">
        <x:is>
          <x:t xml:space="preserve">0 or 1.</x:t>
        </x:is>
      </x:c>
      <x:c r="J79" s="76" t="inlineStr">
        <x:is>
          <x:t xml:space="preserve">SCALAR: SUM(active registered scalar contributions). Live TIME runtime serializes placed scalar slices MSB-first.</x:t>
        </x:is>
      </x:c>
      <x:c r="K79" s="76" t="n"/>
      <x:c r="L79" s="76" t="n"/>
      <x:c r="M79" s="76" t="inlineStr">
        <x:is>
          <x:t xml:space="preserve">A1–D1</x:t>
        </x:is>
      </x:c>
      <x:c r="N79" s="76" t="inlineStr">
        <x:is>
          <x:t xml:space="preserve">Uses reusable SCALAR-1 machinery; semantic placement supplies the presence meaning.</x:t>
        </x:is>
      </x:c>
      <x:c r="O79" s="76" t="inlineStr">
        <x:is>
          <x:t xml:space="preserve">DRAFT</x:t>
        </x:is>
      </x:c>
      <x:c r="P79" s="76" t="inlineStr">
        <x:is>
          <x:t xml:space="preserve">SCALAR-1</x:t>
        </x:is>
      </x:c>
      <x:c r="Q79" s="76" t="inlineStr">
        <x:is>
          <x:t xml:space="preserve">E1</x:t>
        </x:is>
      </x:c>
      <x:c r="R79" s="76" t="inlineStr">
        <x:is>
          <x:t xml:space="preserve">Calendar Specified</x:t>
        </x:is>
      </x:c>
      <x:c r="S79" s="76" t="inlineStr">
        <x:is>
          <x:t xml:space="preserve">MSB-FIRST</x:t>
        </x:is>
      </x:c>
      <x:c r="T79" s="76" t="n"/>
      <x:c r="U79" s="165" t="n"/>
    </x:row>
    <x:row r="80" s="97" customFormat="1" ht="64" customHeight="1">
      <x:c r="A80" s="76" t="inlineStr">
        <x:is>
          <x:t xml:space="preserve">TIME-32-64-96-128#06</x:t>
        </x:is>
      </x:c>
      <x:c r="B80" s="76" t="inlineStr">
        <x:is>
          <x:t xml:space="preserve">F1 · Year</x:t>
        </x:is>
      </x:c>
      <x:c r="C80" s="76" t="inlineStr">
        <x:is>
          <x:t xml:space="preserve">B032</x:t>
        </x:is>
      </x:c>
      <x:c r="D80" s="76" t="inlineStr">
        <x:is>
          <x:t xml:space="preserve">B048</x:t>
        </x:is>
      </x:c>
      <x:c r="E80" s="5" t="n">
        <x:f>IF(AND(C80&lt;&gt;"",D80&lt;&gt;""),IFERROR(VALUE(RIGHT(D80,3))-VALUE(RIGHT(C80,3))+1,D80-C80+1),"")</x:f>
        <x:v>17</x:v>
      </x:c>
      <x:c r="F80" s="84" t="inlineStr">
        <x:is>
          <x:t xml:space="preserve">₸1</x:t>
        </x:is>
      </x:c>
      <x:c r="G80" s="85" t="n">
        <x:v>1</x:v>
      </x:c>
      <x:c r="H80" s="76" t="inlineStr">
        <x:is>
          <x:t xml:space="preserve">F1 — Year. Signed astronomical Year value. Semantic applicability is controlled by G1 Year Specified.</x:t>
        </x:is>
      </x:c>
      <x:c r="I80" s="76" t="inlineStr">
        <x:is>
          <x:t xml:space="preserve">Any mathematically representable TWOS-17 year value; applicability gated by G1.</x:t>
        </x:is>
      </x:c>
      <x:c r="J80" s="76" t="inlineStr">
        <x:is>
          <x:t xml:space="preserve">TWOS: two's-complement decode. Live TIME runtime serializes this placed slice MSB-first, with the sign coordinate at the placement Start Bit.</x:t>
        </x:is>
      </x:c>
      <x:c r="K80" s="76" t="n"/>
      <x:c r="L80" s="76" t="n"/>
      <x:c r="M80" s="76" t="inlineStr">
        <x:is>
          <x:t xml:space="preserve">G1</x:t>
        </x:is>
      </x:c>
      <x:c r="N80" s="76" t="inlineStr">
        <x:is>
          <x:t xml:space="preserve">Stored value remains recoverable when G1=0 but is not semantically asserted.</x:t>
        </x:is>
      </x:c>
      <x:c r="O80" s="76" t="inlineStr">
        <x:is>
          <x:t xml:space="preserve">DRAFT</x:t>
        </x:is>
      </x:c>
      <x:c r="P80" s="76" t="inlineStr">
        <x:is>
          <x:t xml:space="preserve">TWOS-17</x:t>
        </x:is>
      </x:c>
      <x:c r="Q80" s="76" t="inlineStr">
        <x:is>
          <x:t xml:space="preserve">F1</x:t>
        </x:is>
      </x:c>
      <x:c r="R80" s="76" t="inlineStr">
        <x:is>
          <x:t xml:space="preserve">Year</x:t>
        </x:is>
      </x:c>
      <x:c r="S80" s="76" t="inlineStr">
        <x:is>
          <x:t xml:space="preserve">MSB-FIRST · SIGN AT START</x:t>
        </x:is>
      </x:c>
      <x:c r="T80" s="76" t="n"/>
      <x:c r="U80" s="165" t="n"/>
    </x:row>
    <x:row r="81" s="97" customFormat="1" ht="64" customHeight="1">
      <x:c r="A81" s="76" t="inlineStr">
        <x:is>
          <x:t xml:space="preserve">TIME-32-64-96-128#07</x:t>
        </x:is>
      </x:c>
      <x:c r="B81" s="76" t="inlineStr">
        <x:is>
          <x:t xml:space="preserve">G1 · Year Specified</x:t>
        </x:is>
      </x:c>
      <x:c r="C81" s="76" t="inlineStr">
        <x:is>
          <x:t xml:space="preserve">B049</x:t>
        </x:is>
      </x:c>
      <x:c r="D81" s="76" t="inlineStr">
        <x:is>
          <x:t xml:space="preserve">B049</x:t>
        </x:is>
      </x:c>
      <x:c r="E81" s="5" t="n">
        <x:f>IF(AND(C81&lt;&gt;"",D81&lt;&gt;""),IFERROR(VALUE(RIGHT(D81,3))-VALUE(RIGHT(C81,3))+1,D81-C81+1),"")</x:f>
        <x:v>1</x:v>
      </x:c>
      <x:c r="F81" s="84" t="inlineStr">
        <x:is>
          <x:t xml:space="preserve">₸1</x:t>
        </x:is>
      </x:c>
      <x:c r="G81" s="85" t="n">
        <x:v>1</x:v>
      </x:c>
      <x:c r="H81" s="76" t="inlineStr">
        <x:is>
          <x:t xml:space="preserve">G1 — Year Specified. Presence semantics: 0 = Year unspecified; 1 = Year specified.</x:t>
        </x:is>
      </x:c>
      <x:c r="I81" s="76" t="inlineStr">
        <x:is>
          <x:t xml:space="preserve">0 or 1.</x:t>
        </x:is>
      </x:c>
      <x:c r="J81" s="76" t="inlineStr">
        <x:is>
          <x:t xml:space="preserve">SCALAR: SUM(active registered scalar contributions). Live TIME runtime serializes placed scalar slices MSB-first.</x:t>
        </x:is>
      </x:c>
      <x:c r="K81" s="76" t="n"/>
      <x:c r="L81" s="76" t="n"/>
      <x:c r="M81" s="76" t="inlineStr">
        <x:is>
          <x:t xml:space="preserve">F1</x:t>
        </x:is>
      </x:c>
      <x:c r="N81" s="76" t="inlineStr">
        <x:is>
          <x:t xml:space="preserve">A stored F1 value does not become semantically active when G1=0.</x:t>
        </x:is>
      </x:c>
      <x:c r="O81" s="76" t="inlineStr">
        <x:is>
          <x:t xml:space="preserve">DRAFT</x:t>
        </x:is>
      </x:c>
      <x:c r="P81" s="76" t="inlineStr">
        <x:is>
          <x:t xml:space="preserve">SCALAR-1</x:t>
        </x:is>
      </x:c>
      <x:c r="Q81" s="76" t="inlineStr">
        <x:is>
          <x:t xml:space="preserve">G1</x:t>
        </x:is>
      </x:c>
      <x:c r="R81" s="76" t="inlineStr">
        <x:is>
          <x:t xml:space="preserve">Year Specified</x:t>
        </x:is>
      </x:c>
      <x:c r="S81" s="76" t="inlineStr">
        <x:is>
          <x:t xml:space="preserve">MSB-FIRST</x:t>
        </x:is>
      </x:c>
      <x:c r="T81" s="76" t="n"/>
      <x:c r="U81" s="165" t="n"/>
    </x:row>
    <x:row r="82" s="97" customFormat="1" ht="64" customHeight="1">
      <x:c r="A82" s="76" t="inlineStr">
        <x:is>
          <x:t xml:space="preserve">TIME-32-64-96-128#08</x:t>
        </x:is>
      </x:c>
      <x:c r="B82" s="76" t="inlineStr">
        <x:is>
          <x:t xml:space="preserve">H1 · Hour</x:t>
        </x:is>
      </x:c>
      <x:c r="C82" s="76" t="inlineStr">
        <x:is>
          <x:t xml:space="preserve">B050</x:t>
        </x:is>
      </x:c>
      <x:c r="D82" s="76" t="inlineStr">
        <x:is>
          <x:t xml:space="preserve">B054</x:t>
        </x:is>
      </x:c>
      <x:c r="E82" s="5" t="n">
        <x:f>IF(AND(C82&lt;&gt;"",D82&lt;&gt;""),IFERROR(VALUE(RIGHT(D82,3))-VALUE(RIGHT(C82,3))+1,D82-C82+1),"")</x:f>
        <x:v>5</x:v>
      </x:c>
      <x:c r="F82" s="84" t="inlineStr">
        <x:is>
          <x:t xml:space="preserve">₸1</x:t>
        </x:is>
      </x:c>
      <x:c r="G82" s="85" t="n">
        <x:v>1</x:v>
      </x:c>
      <x:c r="H82" s="76" t="inlineStr">
        <x:is>
          <x:t xml:space="preserve">H1 — Hour. Unsigned Hour.</x:t>
        </x:is>
      </x:c>
      <x:c r="I82" s="76" t="inlineStr">
        <x:is>
          <x:t xml:space="preserve">Canonical TIME Hour 0..23. Raw SCALAR-5 range remains 0..31.</x:t>
        </x:is>
      </x:c>
      <x:c r="J82" s="76" t="inlineStr">
        <x:is>
          <x:t xml:space="preserve">SCALAR: SUM(active registered scalar contributions). Live TIME runtime serializes placed scalar slices MSB-first.</x:t>
        </x:is>
      </x:c>
      <x:c r="K82" s="76" t="n"/>
      <x:c r="L82" s="76" t="n"/>
      <x:c r="M82" s="76" t="inlineStr">
        <x:is>
          <x:t xml:space="preserve">J1</x:t>
        </x:is>
      </x:c>
      <x:c r="N82" s="76" t="inlineStr">
        <x:is>
          <x:t xml:space="preserve">Declared Precision J1 governs whether Hour is asserted.</x:t>
        </x:is>
      </x:c>
      <x:c r="O82" s="76" t="inlineStr">
        <x:is>
          <x:t xml:space="preserve">DRAFT</x:t>
        </x:is>
      </x:c>
      <x:c r="P82" s="76" t="inlineStr">
        <x:is>
          <x:t xml:space="preserve">SCALAR-5</x:t>
        </x:is>
      </x:c>
      <x:c r="Q82" s="76" t="inlineStr">
        <x:is>
          <x:t xml:space="preserve">H1</x:t>
        </x:is>
      </x:c>
      <x:c r="R82" s="76" t="inlineStr">
        <x:is>
          <x:t xml:space="preserve">Hour</x:t>
        </x:is>
      </x:c>
      <x:c r="S82" s="76" t="inlineStr">
        <x:is>
          <x:t xml:space="preserve">MSB-FIRST</x:t>
        </x:is>
      </x:c>
      <x:c r="T82" s="76" t="n"/>
      <x:c r="U82" s="165" t="n"/>
    </x:row>
    <x:row r="83" s="97" customFormat="1" ht="64" customHeight="1">
      <x:c r="A83" s="76" t="inlineStr">
        <x:is>
          <x:t xml:space="preserve">TIME-32-64-96-128#09</x:t>
        </x:is>
      </x:c>
      <x:c r="B83" s="76" t="inlineStr">
        <x:is>
          <x:t xml:space="preserve">I1 · Minute</x:t>
        </x:is>
      </x:c>
      <x:c r="C83" s="76" t="inlineStr">
        <x:is>
          <x:t xml:space="preserve">B055</x:t>
        </x:is>
      </x:c>
      <x:c r="D83" s="76" t="inlineStr">
        <x:is>
          <x:t xml:space="preserve">B060</x:t>
        </x:is>
      </x:c>
      <x:c r="E83" s="5" t="n">
        <x:f>IF(AND(C83&lt;&gt;"",D83&lt;&gt;""),IFERROR(VALUE(RIGHT(D83,3))-VALUE(RIGHT(C83,3))+1,D83-C83+1),"")</x:f>
        <x:v>6</x:v>
      </x:c>
      <x:c r="F83" s="84" t="inlineStr">
        <x:is>
          <x:t xml:space="preserve">₸1</x:t>
        </x:is>
      </x:c>
      <x:c r="G83" s="85" t="n">
        <x:v>1</x:v>
      </x:c>
      <x:c r="H83" s="76" t="inlineStr">
        <x:is>
          <x:t xml:space="preserve">I1 — Minute. Unsigned Minute.</x:t>
        </x:is>
      </x:c>
      <x:c r="I83" s="76" t="inlineStr">
        <x:is>
          <x:t xml:space="preserve">Canonical TIME Minute 0..59. Raw SCALAR-6 range remains 0..63.</x:t>
        </x:is>
      </x:c>
      <x:c r="J83" s="76" t="inlineStr">
        <x:is>
          <x:t xml:space="preserve">SCALAR: SUM(active registered scalar contributions). Live TIME runtime serializes placed scalar slices MSB-first.</x:t>
        </x:is>
      </x:c>
      <x:c r="K83" s="76" t="n"/>
      <x:c r="L83" s="76" t="n"/>
      <x:c r="M83" s="76" t="inlineStr">
        <x:is>
          <x:t xml:space="preserve">J1</x:t>
        </x:is>
      </x:c>
      <x:c r="N83" s="76" t="inlineStr">
        <x:is>
          <x:t xml:space="preserve">Declared Precision J1 governs whether Minute is asserted.</x:t>
        </x:is>
      </x:c>
      <x:c r="O83" s="76" t="inlineStr">
        <x:is>
          <x:t xml:space="preserve">DRAFT</x:t>
        </x:is>
      </x:c>
      <x:c r="P83" s="76" t="inlineStr">
        <x:is>
          <x:t xml:space="preserve">SCALAR-6</x:t>
        </x:is>
      </x:c>
      <x:c r="Q83" s="76" t="inlineStr">
        <x:is>
          <x:t xml:space="preserve">I1</x:t>
        </x:is>
      </x:c>
      <x:c r="R83" s="76" t="inlineStr">
        <x:is>
          <x:t xml:space="preserve">Minute</x:t>
        </x:is>
      </x:c>
      <x:c r="S83" s="76" t="inlineStr">
        <x:is>
          <x:t xml:space="preserve">MSB-FIRST</x:t>
        </x:is>
      </x:c>
      <x:c r="T83" s="76" t="n"/>
      <x:c r="U83" s="165" t="n"/>
    </x:row>
    <x:row r="84" s="97" customFormat="1" ht="64" customHeight="1">
      <x:c r="A84" s="76" t="inlineStr">
        <x:is>
          <x:t xml:space="preserve">TIME-32-64-96-128#10</x:t>
        </x:is>
      </x:c>
      <x:c r="B84" s="76" t="inlineStr">
        <x:is>
          <x:t xml:space="preserve">J1 · Declared Precision</x:t>
        </x:is>
      </x:c>
      <x:c r="C84" s="76" t="inlineStr">
        <x:is>
          <x:t xml:space="preserve">B061</x:t>
        </x:is>
      </x:c>
      <x:c r="D84" s="76" t="inlineStr">
        <x:is>
          <x:t xml:space="preserve">B063</x:t>
        </x:is>
      </x:c>
      <x:c r="E84" s="5" t="n">
        <x:f>IF(AND(C84&lt;&gt;"",D84&lt;&gt;""),IFERROR(VALUE(RIGHT(D84,3))-VALUE(RIGHT(C84,3))+1,D84-C84+1),"")</x:f>
        <x:v>3</x:v>
      </x:c>
      <x:c r="F84" s="84" t="inlineStr">
        <x:is>
          <x:t xml:space="preserve">₸1</x:t>
        </x:is>
      </x:c>
      <x:c r="G84" s="85" t="n">
        <x:v>1</x:v>
      </x:c>
      <x:c r="H84" s="76" t="inlineStr">
        <x:is>
          <x:t xml:space="preserve">J1 — Declared Precision. Declared Precision resolves through the TIME Reader code dictionary and governs which clock lanes are semantically active.</x:t>
        </x:is>
      </x:c>
      <x:c r="I84" s="76" t="inlineStr">
        <x:is>
          <x:t xml:space="preserve">Reader code set TIME-J1; 111 is Reserved.</x:t>
        </x:is>
      </x:c>
      <x:c r="J84" s="76" t="inlineStr">
        <x:is>
          <x:t xml:space="preserve">SCALAR: SUM(active registered scalar contributions). Live TIME runtime serializes placed scalar slices MSB-first.</x:t>
        </x:is>
      </x:c>
      <x:c r="K84" s="76" t="n"/>
      <x:c r="L84" s="76" t="n"/>
      <x:c r="M84" s="76" t="inlineStr">
        <x:is>
          <x:t xml:space="preserve">H1, I1, K1, L1, P1</x:t>
        </x:is>
      </x:c>
      <x:c r="N84" s="76" t="inlineStr">
        <x:is>
          <x:t xml:space="preserve">Stored deeper values remain state but are not asserted when declared precision is shallower.</x:t>
        </x:is>
      </x:c>
      <x:c r="O84" s="76" t="inlineStr">
        <x:is>
          <x:t xml:space="preserve">DRAFT</x:t>
        </x:is>
      </x:c>
      <x:c r="P84" s="76" t="inlineStr">
        <x:is>
          <x:t xml:space="preserve">SCALAR-3</x:t>
        </x:is>
      </x:c>
      <x:c r="Q84" s="76" t="inlineStr">
        <x:is>
          <x:t xml:space="preserve">J1</x:t>
        </x:is>
      </x:c>
      <x:c r="R84" s="76" t="inlineStr">
        <x:is>
          <x:t xml:space="preserve">Declared Precision</x:t>
        </x:is>
      </x:c>
      <x:c r="S84" s="76" t="inlineStr">
        <x:is>
          <x:t xml:space="preserve">MSB-FIRST</x:t>
        </x:is>
      </x:c>
      <x:c r="T84" s="76" t="inlineStr">
        <x:is>
          <x:t xml:space="preserve">TIME-J1</x:t>
        </x:is>
      </x:c>
      <x:c r="U84" s="165" t="n"/>
    </x:row>
    <x:row r="85" s="97" customFormat="1" ht="64" customHeight="1">
      <x:c r="A85" s="76" t="inlineStr">
        <x:is>
          <x:t xml:space="preserve">TIME-32-64-96-128#11</x:t>
        </x:is>
      </x:c>
      <x:c r="B85" s="76" t="inlineStr">
        <x:is>
          <x:t xml:space="preserve">K1 · Second</x:t>
        </x:is>
      </x:c>
      <x:c r="C85" s="76" t="inlineStr">
        <x:is>
          <x:t xml:space="preserve">B064</x:t>
        </x:is>
      </x:c>
      <x:c r="D85" s="76" t="inlineStr">
        <x:is>
          <x:t xml:space="preserve">B069</x:t>
        </x:is>
      </x:c>
      <x:c r="E85" s="5" t="n">
        <x:f>IF(AND(C85&lt;&gt;"",D85&lt;&gt;""),IFERROR(VALUE(RIGHT(D85,3))-VALUE(RIGHT(C85,3))+1,D85-C85+1),"")</x:f>
        <x:v>6</x:v>
      </x:c>
      <x:c r="F85" s="84" t="inlineStr">
        <x:is>
          <x:t xml:space="preserve">₸1</x:t>
        </x:is>
      </x:c>
      <x:c r="G85" s="85" t="n">
        <x:v>1</x:v>
      </x:c>
      <x:c r="H85" s="76" t="inlineStr">
        <x:is>
          <x:t xml:space="preserve">K1 — Second. Unsigned Second.</x:t>
        </x:is>
      </x:c>
      <x:c r="I85" s="76" t="inlineStr">
        <x:is>
          <x:t xml:space="preserve">Canonical TIME Second 0..59. Raw SCALAR-6 range remains 0..63.</x:t>
        </x:is>
      </x:c>
      <x:c r="J85" s="76" t="inlineStr">
        <x:is>
          <x:t xml:space="preserve">SCALAR: SUM(active registered scalar contributions). Live TIME runtime serializes placed scalar slices MSB-first.</x:t>
        </x:is>
      </x:c>
      <x:c r="K85" s="76" t="n"/>
      <x:c r="L85" s="76" t="n"/>
      <x:c r="M85" s="76" t="inlineStr">
        <x:is>
          <x:t xml:space="preserve">J1</x:t>
        </x:is>
      </x:c>
      <x:c r="N85" s="76" t="inlineStr">
        <x:is>
          <x:t xml:space="preserve">Declared Precision J1 governs whether Second is asserted.</x:t>
        </x:is>
      </x:c>
      <x:c r="O85" s="76" t="inlineStr">
        <x:is>
          <x:t xml:space="preserve">DRAFT</x:t>
        </x:is>
      </x:c>
      <x:c r="P85" s="76" t="inlineStr">
        <x:is>
          <x:t xml:space="preserve">SCALAR-6</x:t>
        </x:is>
      </x:c>
      <x:c r="Q85" s="76" t="inlineStr">
        <x:is>
          <x:t xml:space="preserve">K1</x:t>
        </x:is>
      </x:c>
      <x:c r="R85" s="76" t="inlineStr">
        <x:is>
          <x:t xml:space="preserve">Second</x:t>
        </x:is>
      </x:c>
      <x:c r="S85" s="76" t="inlineStr">
        <x:is>
          <x:t xml:space="preserve">MSB-FIRST</x:t>
        </x:is>
      </x:c>
      <x:c r="T85" s="76" t="n"/>
      <x:c r="U85" s="165" t="n"/>
    </x:row>
    <x:row r="86" s="97" customFormat="1" ht="64" customHeight="1">
      <x:c r="A86" s="76" t="inlineStr">
        <x:is>
          <x:t xml:space="preserve">TIME-32-64-96-128#12</x:t>
        </x:is>
      </x:c>
      <x:c r="B86" s="76" t="inlineStr">
        <x:is>
          <x:t xml:space="preserve">L1 · Millisecond</x:t>
        </x:is>
      </x:c>
      <x:c r="C86" s="76" t="inlineStr">
        <x:is>
          <x:t xml:space="preserve">B070</x:t>
        </x:is>
      </x:c>
      <x:c r="D86" s="76" t="inlineStr">
        <x:is>
          <x:t xml:space="preserve">B079</x:t>
        </x:is>
      </x:c>
      <x:c r="E86" s="5" t="n">
        <x:f>IF(AND(C86&lt;&gt;"",D86&lt;&gt;""),IFERROR(VALUE(RIGHT(D86,3))-VALUE(RIGHT(C86,3))+1,D86-C86+1),"")</x:f>
        <x:v>10</x:v>
      </x:c>
      <x:c r="F86" s="84" t="inlineStr">
        <x:is>
          <x:t xml:space="preserve">₸1</x:t>
        </x:is>
      </x:c>
      <x:c r="G86" s="85" t="n">
        <x:v>1</x:v>
      </x:c>
      <x:c r="H86" s="76" t="inlineStr">
        <x:is>
          <x:t xml:space="preserve">L1 — Millisecond. Unsigned Millisecond.</x:t>
        </x:is>
      </x:c>
      <x:c r="I86" s="76" t="inlineStr">
        <x:is>
          <x:t xml:space="preserve">Canonical TIME Millisecond 0..999. Raw SCALAR-10 range remains 0..1023.</x:t>
        </x:is>
      </x:c>
      <x:c r="J86" s="76" t="inlineStr">
        <x:is>
          <x:t xml:space="preserve">SCALAR: SUM(active registered scalar contributions). Live TIME runtime serializes placed scalar slices MSB-first.</x:t>
        </x:is>
      </x:c>
      <x:c r="K86" s="76" t="n"/>
      <x:c r="L86" s="76" t="n"/>
      <x:c r="M86" s="76" t="inlineStr">
        <x:is>
          <x:t xml:space="preserve">J1</x:t>
        </x:is>
      </x:c>
      <x:c r="N86" s="76" t="inlineStr">
        <x:is>
          <x:t xml:space="preserve">Declared Precision J1 governs whether Millisecond is asserted.</x:t>
        </x:is>
      </x:c>
      <x:c r="O86" s="76" t="inlineStr">
        <x:is>
          <x:t xml:space="preserve">DRAFT</x:t>
        </x:is>
      </x:c>
      <x:c r="P86" s="76" t="inlineStr">
        <x:is>
          <x:t xml:space="preserve">SCALAR-10</x:t>
        </x:is>
      </x:c>
      <x:c r="Q86" s="76" t="inlineStr">
        <x:is>
          <x:t xml:space="preserve">L1</x:t>
        </x:is>
      </x:c>
      <x:c r="R86" s="76" t="inlineStr">
        <x:is>
          <x:t xml:space="preserve">Millisecond</x:t>
        </x:is>
      </x:c>
      <x:c r="S86" s="76" t="inlineStr">
        <x:is>
          <x:t xml:space="preserve">MSB-FIRST</x:t>
        </x:is>
      </x:c>
      <x:c r="T86" s="76" t="n"/>
      <x:c r="U86" s="165" t="n"/>
    </x:row>
    <x:row r="87" s="97" customFormat="1" ht="64" customHeight="1">
      <x:c r="A87" s="76" t="inlineStr">
        <x:is>
          <x:t xml:space="preserve">TIME-32-64-96-128#13</x:t>
        </x:is>
      </x:c>
      <x:c r="B87" s="76" t="inlineStr">
        <x:is>
          <x:t xml:space="preserve">M1 · Temporal Reference Basis</x:t>
        </x:is>
      </x:c>
      <x:c r="C87" s="76" t="inlineStr">
        <x:is>
          <x:t xml:space="preserve">B080</x:t>
        </x:is>
      </x:c>
      <x:c r="D87" s="76" t="inlineStr">
        <x:is>
          <x:t xml:space="preserve">B083</x:t>
        </x:is>
      </x:c>
      <x:c r="E87" s="5" t="n">
        <x:f>IF(AND(C87&lt;&gt;"",D87&lt;&gt;""),IFERROR(VALUE(RIGHT(D87,3))-VALUE(RIGHT(C87,3))+1,D87-C87+1),"")</x:f>
        <x:v>4</x:v>
      </x:c>
      <x:c r="F87" s="84" t="inlineStr">
        <x:is>
          <x:t xml:space="preserve">₸1</x:t>
        </x:is>
      </x:c>
      <x:c r="G87" s="85" t="n">
        <x:v>1</x:v>
      </x:c>
      <x:c r="H87" s="76" t="inlineStr">
        <x:is>
          <x:t xml:space="preserve">M1 — Temporal Reference Basis. Temporal Reference Basis resolves through the TIME Reader code dictionary. Unregistered codes remain unresolved; the Reader does not guess.</x:t>
        </x:is>
      </x:c>
      <x:c r="I87" s="76" t="inlineStr">
        <x:is>
          <x:t xml:space="preserve">Reader code set TIME-M1; unregistered code values remain UNRESOLVED.</x:t>
        </x:is>
      </x:c>
      <x:c r="J87" s="76" t="inlineStr">
        <x:is>
          <x:t xml:space="preserve">SCALAR: SUM(active registered scalar contributions). Live TIME runtime serializes placed scalar slices MSB-first.</x:t>
        </x:is>
      </x:c>
      <x:c r="K87" s="76" t="n"/>
      <x:c r="L87" s="76" t="n"/>
      <x:c r="M87" s="76" t="inlineStr">
        <x:is>
          <x:t xml:space="preserve">Time Context records</x:t>
        </x:is>
      </x:c>
      <x:c r="N87" s="76" t="inlineStr">
        <x:is>
          <x:t xml:space="preserve">Detailed mutable rules belong in linked Time Context records.</x:t>
        </x:is>
      </x:c>
      <x:c r="O87" s="76" t="inlineStr">
        <x:is>
          <x:t xml:space="preserve">DRAFT</x:t>
        </x:is>
      </x:c>
      <x:c r="P87" s="76" t="inlineStr">
        <x:is>
          <x:t xml:space="preserve">SCALAR-4</x:t>
        </x:is>
      </x:c>
      <x:c r="Q87" s="76" t="inlineStr">
        <x:is>
          <x:t xml:space="preserve">M1</x:t>
        </x:is>
      </x:c>
      <x:c r="R87" s="76" t="inlineStr">
        <x:is>
          <x:t xml:space="preserve">Temporal Reference Basis</x:t>
        </x:is>
      </x:c>
      <x:c r="S87" s="76" t="inlineStr">
        <x:is>
          <x:t xml:space="preserve">MSB-FIRST</x:t>
        </x:is>
      </x:c>
      <x:c r="T87" s="76" t="inlineStr">
        <x:is>
          <x:t xml:space="preserve">TIME-M1</x:t>
        </x:is>
      </x:c>
      <x:c r="U87" s="165" t="n"/>
    </x:row>
    <x:row r="88" s="97" customFormat="1" ht="64" customHeight="1">
      <x:c r="A88" s="76" t="inlineStr">
        <x:is>
          <x:t xml:space="preserve">TIME-32-64-96-128#14</x:t>
        </x:is>
      </x:c>
      <x:c r="B88" s="76" t="inlineStr">
        <x:is>
          <x:t xml:space="preserve">N1 · UTC / Civil Offset</x:t>
        </x:is>
      </x:c>
      <x:c r="C88" s="76" t="inlineStr">
        <x:is>
          <x:t xml:space="preserve">B084</x:t>
        </x:is>
      </x:c>
      <x:c r="D88" s="76" t="inlineStr">
        <x:is>
          <x:t xml:space="preserve">B094</x:t>
        </x:is>
      </x:c>
      <x:c r="E88" s="5" t="n">
        <x:f>IF(AND(C88&lt;&gt;"",D88&lt;&gt;""),IFERROR(VALUE(RIGHT(D88,3))-VALUE(RIGHT(C88,3))+1,D88-C88+1),"")</x:f>
        <x:v>11</x:v>
      </x:c>
      <x:c r="F88" s="84" t="inlineStr">
        <x:is>
          <x:t xml:space="preserve">₸1</x:t>
        </x:is>
      </x:c>
      <x:c r="G88" s="85" t="n">
        <x:v>1</x:v>
      </x:c>
      <x:c r="H88" s="76" t="inlineStr">
        <x:is>
          <x:t xml:space="preserve">N1 — UTC / Civil Offset. Signed UTC / Civil Offset in minutes. Semantic applicability is controlled by O1 Offset Specified.</x:t>
        </x:is>
      </x:c>
      <x:c r="I88" s="76" t="inlineStr">
        <x:is>
          <x:t xml:space="preserve">Any mathematically representable TWOS-11 minute offset; applicability gated by O1.</x:t>
        </x:is>
      </x:c>
      <x:c r="J88" s="76" t="inlineStr">
        <x:is>
          <x:t xml:space="preserve">TWOS: two's-complement decode. Live TIME runtime serializes this placed slice MSB-first, with the sign coordinate at the placement Start Bit.</x:t>
        </x:is>
      </x:c>
      <x:c r="K88" s="76" t="n"/>
      <x:c r="L88" s="76" t="n"/>
      <x:c r="M88" s="76" t="inlineStr">
        <x:is>
          <x:t xml:space="preserve">O1</x:t>
        </x:is>
      </x:c>
      <x:c r="N88" s="76" t="inlineStr">
        <x:is>
          <x:t xml:space="preserve">Stored value remains recoverable when O1=0 but is not semantically asserted.</x:t>
        </x:is>
      </x:c>
      <x:c r="O88" s="76" t="inlineStr">
        <x:is>
          <x:t xml:space="preserve">DRAFT</x:t>
        </x:is>
      </x:c>
      <x:c r="P88" s="76" t="inlineStr">
        <x:is>
          <x:t xml:space="preserve">TWOS-11</x:t>
        </x:is>
      </x:c>
      <x:c r="Q88" s="76" t="inlineStr">
        <x:is>
          <x:t xml:space="preserve">N1</x:t>
        </x:is>
      </x:c>
      <x:c r="R88" s="76" t="inlineStr">
        <x:is>
          <x:t xml:space="preserve">UTC / Civil Offset</x:t>
        </x:is>
      </x:c>
      <x:c r="S88" s="76" t="inlineStr">
        <x:is>
          <x:t xml:space="preserve">MSB-FIRST · SIGN AT START</x:t>
        </x:is>
      </x:c>
      <x:c r="T88" s="76" t="n"/>
      <x:c r="U88" s="165" t="n"/>
    </x:row>
    <x:row r="89" s="97" customFormat="1" ht="64" customHeight="1">
      <x:c r="A89" s="76" t="inlineStr">
        <x:is>
          <x:t xml:space="preserve">TIME-32-64-96-128#15</x:t>
        </x:is>
      </x:c>
      <x:c r="B89" s="76" t="inlineStr">
        <x:is>
          <x:t xml:space="preserve">O1 · Offset Specified</x:t>
        </x:is>
      </x:c>
      <x:c r="C89" s="76" t="inlineStr">
        <x:is>
          <x:t xml:space="preserve">B095</x:t>
        </x:is>
      </x:c>
      <x:c r="D89" s="76" t="inlineStr">
        <x:is>
          <x:t xml:space="preserve">B095</x:t>
        </x:is>
      </x:c>
      <x:c r="E89" s="5" t="n">
        <x:f>IF(AND(C89&lt;&gt;"",D89&lt;&gt;""),IFERROR(VALUE(RIGHT(D89,3))-VALUE(RIGHT(C89,3))+1,D89-C89+1),"")</x:f>
        <x:v>1</x:v>
      </x:c>
      <x:c r="F89" s="84" t="inlineStr">
        <x:is>
          <x:t xml:space="preserve">₸1</x:t>
        </x:is>
      </x:c>
      <x:c r="G89" s="85" t="n">
        <x:v>1</x:v>
      </x:c>
      <x:c r="H89" s="76" t="inlineStr">
        <x:is>
          <x:t xml:space="preserve">O1 — Offset Specified. Presence semantics: 0 = offset unspecified; 1 = offset specified.</x:t>
        </x:is>
      </x:c>
      <x:c r="I89" s="76" t="inlineStr">
        <x:is>
          <x:t xml:space="preserve">0 or 1.</x:t>
        </x:is>
      </x:c>
      <x:c r="J89" s="76" t="inlineStr">
        <x:is>
          <x:t xml:space="preserve">SCALAR: SUM(active registered scalar contributions). Live TIME runtime serializes placed scalar slices MSB-first.</x:t>
        </x:is>
      </x:c>
      <x:c r="K89" s="76" t="n"/>
      <x:c r="L89" s="76" t="n"/>
      <x:c r="M89" s="76" t="inlineStr">
        <x:is>
          <x:t xml:space="preserve">N1</x:t>
        </x:is>
      </x:c>
      <x:c r="N89" s="76" t="inlineStr">
        <x:is>
          <x:t xml:space="preserve">A stored N1 value is not semantically active when O1=0.</x:t>
        </x:is>
      </x:c>
      <x:c r="O89" s="76" t="inlineStr">
        <x:is>
          <x:t xml:space="preserve">DRAFT</x:t>
        </x:is>
      </x:c>
      <x:c r="P89" s="76" t="inlineStr">
        <x:is>
          <x:t xml:space="preserve">SCALAR-1</x:t>
        </x:is>
      </x:c>
      <x:c r="Q89" s="76" t="inlineStr">
        <x:is>
          <x:t xml:space="preserve">O1</x:t>
        </x:is>
      </x:c>
      <x:c r="R89" s="76" t="inlineStr">
        <x:is>
          <x:t xml:space="preserve">Offset Specified</x:t>
        </x:is>
      </x:c>
      <x:c r="S89" s="76" t="inlineStr">
        <x:is>
          <x:t xml:space="preserve">MSB-FIRST</x:t>
        </x:is>
      </x:c>
      <x:c r="T89" s="76" t="n"/>
      <x:c r="U89" s="165" t="n"/>
    </x:row>
    <x:row r="90" s="97" customFormat="1" ht="64" customHeight="1">
      <x:c r="A90" s="76" t="inlineStr">
        <x:is>
          <x:t xml:space="preserve">TIME-32-64-96-128#16</x:t>
        </x:is>
      </x:c>
      <x:c r="B90" s="76" t="inlineStr">
        <x:is>
          <x:t xml:space="preserve">P1 · Fine Tick Count</x:t>
        </x:is>
      </x:c>
      <x:c r="C90" s="76" t="inlineStr">
        <x:is>
          <x:t xml:space="preserve">B096</x:t>
        </x:is>
      </x:c>
      <x:c r="D90" s="76" t="inlineStr">
        <x:is>
          <x:t xml:space="preserve">B127</x:t>
        </x:is>
      </x:c>
      <x:c r="E90" s="5" t="n">
        <x:f>IF(AND(C90&lt;&gt;"",D90&lt;&gt;""),IFERROR(VALUE(RIGHT(D90,3))-VALUE(RIGHT(C90,3))+1,D90-C90+1),"")</x:f>
        <x:v>32</x:v>
      </x:c>
      <x:c r="F90" s="84" t="inlineStr">
        <x:is>
          <x:t xml:space="preserve">₸1</x:t>
        </x:is>
      </x:c>
      <x:c r="G90" s="85" t="n">
        <x:v>1</x:v>
      </x:c>
      <x:c r="H90" s="76" t="inlineStr">
        <x:is>
          <x:t xml:space="preserve">P1 — Fine Tick Count. Unsigned Fine Tick Count; TIME-128 fine-resolution continuation field.</x:t>
        </x:is>
      </x:c>
      <x:c r="I90" s="76" t="inlineStr">
        <x:is>
          <x:t xml:space="preserve">0..4,294,967,295.</x:t>
        </x:is>
      </x:c>
      <x:c r="J90" s="76" t="inlineStr">
        <x:is>
          <x:t xml:space="preserve">SCALAR: SUM(active registered scalar contributions). Live TIME runtime serializes placed scalar slices MSB-first.</x:t>
        </x:is>
      </x:c>
      <x:c r="K90" s="76" t="n"/>
      <x:c r="L90" s="76" t="n"/>
      <x:c r="M90" s="76" t="inlineStr">
        <x:is>
          <x:t xml:space="preserve">J1</x:t>
        </x:is>
      </x:c>
      <x:c r="N90" s="76" t="inlineStr">
        <x:is>
          <x:t xml:space="preserve">Declared Precision J1 governs whether Fine Tick Count is asserted.</x:t>
        </x:is>
      </x:c>
      <x:c r="O90" s="76" t="inlineStr">
        <x:is>
          <x:t xml:space="preserve">DRAFT</x:t>
        </x:is>
      </x:c>
      <x:c r="P90" s="76" t="inlineStr">
        <x:is>
          <x:t xml:space="preserve">SCALAR-32</x:t>
        </x:is>
      </x:c>
      <x:c r="Q90" s="76" t="inlineStr">
        <x:is>
          <x:t xml:space="preserve">P1</x:t>
        </x:is>
      </x:c>
      <x:c r="R90" s="76" t="inlineStr">
        <x:is>
          <x:t xml:space="preserve">Fine Tick Count</x:t>
        </x:is>
      </x:c>
      <x:c r="S90" s="76" t="inlineStr">
        <x:is>
          <x:t xml:space="preserve">MSB-FIRST</x:t>
        </x:is>
      </x:c>
      <x:c r="T90" s="76" t="n"/>
      <x:c r="U90" s="165" t="n"/>
    </x:row>
    <x:row r="91">
      <x:c r="A91" s="76" t="n"/>
      <x:c r="B91" s="76" t="n"/>
      <x:c r="C91" s="76" t="n"/>
      <x:c r="D91" s="76" t="n"/>
      <x:c r="E91" s="5" t="str">
        <x:f>IF(AND(C91&lt;&gt;"",D91&lt;&gt;""),IFERROR(VALUE(RIGHT(D91,3))-VALUE(RIGHT(C91,3))+1,D91-C91+1),"")</x:f>
      </x:c>
      <x:c r="F91" s="76" t="n"/>
      <x:c r="G91" s="77" t="n"/>
      <x:c r="H91" s="76" t="n"/>
      <x:c r="I91" s="76" t="n"/>
      <x:c r="J91" s="76" t="n"/>
      <x:c r="K91" s="76" t="n"/>
      <x:c r="L91" s="76" t="n"/>
      <x:c r="M91" s="76" t="n"/>
      <x:c r="N91" s="76" t="n"/>
      <x:c r="O91" s="76" t="n"/>
      <x:c r="P91" s="76" t="n"/>
      <x:c r="Q91" s="76" t="n"/>
      <x:c r="R91" s="76" t="n"/>
      <x:c r="S91" s="76" t="n"/>
      <x:c r="T91" s="76" t="n"/>
      <x:c r="U91" s="165" t="n"/>
    </x:row>
    <x:row r="92">
      <x:c r="A92" s="76" t="n"/>
      <x:c r="B92" s="76" t="n"/>
      <x:c r="C92" s="76" t="n"/>
      <x:c r="D92" s="76" t="n"/>
      <x:c r="E92" s="5" t="str">
        <x:f>IF(AND(C92&lt;&gt;"",D92&lt;&gt;""),IFERROR(VALUE(RIGHT(D92,3))-VALUE(RIGHT(C92,3))+1,D92-C92+1),"")</x:f>
      </x:c>
      <x:c r="F92" s="76" t="n"/>
      <x:c r="G92" s="77" t="n"/>
      <x:c r="H92" s="76" t="n"/>
      <x:c r="I92" s="76" t="n"/>
      <x:c r="J92" s="76" t="n"/>
      <x:c r="K92" s="76" t="n"/>
      <x:c r="L92" s="76" t="n"/>
      <x:c r="M92" s="76" t="n"/>
      <x:c r="N92" s="76" t="n"/>
      <x:c r="O92" s="76" t="n"/>
      <x:c r="P92" s="76" t="n"/>
      <x:c r="Q92" s="76" t="n"/>
      <x:c r="R92" s="76" t="n"/>
      <x:c r="S92" s="76" t="n"/>
      <x:c r="T92" s="76" t="n"/>
      <x:c r="U92" s="165" t="n"/>
    </x:row>
    <x:row r="93">
      <x:c r="A93" s="76" t="n"/>
      <x:c r="B93" s="76" t="n"/>
      <x:c r="C93" s="76" t="n"/>
      <x:c r="D93" s="76" t="n"/>
      <x:c r="E93" s="5" t="str">
        <x:f>IF(AND(C93&lt;&gt;"",D93&lt;&gt;""),IFERROR(VALUE(RIGHT(D93,3))-VALUE(RIGHT(C93,3))+1,D93-C93+1),"")</x:f>
      </x:c>
      <x:c r="F93" s="76" t="n"/>
      <x:c r="G93" s="77" t="n"/>
      <x:c r="H93" s="76" t="n"/>
      <x:c r="I93" s="76" t="n"/>
      <x:c r="J93" s="76" t="n"/>
      <x:c r="K93" s="76" t="n"/>
      <x:c r="L93" s="76" t="n"/>
      <x:c r="M93" s="76" t="n"/>
      <x:c r="N93" s="76" t="n"/>
      <x:c r="O93" s="76" t="n"/>
      <x:c r="P93" s="76" t="n"/>
      <x:c r="Q93" s="76" t="n"/>
      <x:c r="R93" s="76" t="n"/>
      <x:c r="S93" s="76" t="n"/>
      <x:c r="T93" s="76" t="n"/>
      <x:c r="U93" s="165" t="n"/>
    </x:row>
    <x:row r="94">
      <x:c r="A94" s="76" t="n"/>
      <x:c r="B94" s="76" t="n"/>
      <x:c r="C94" s="76" t="n"/>
      <x:c r="D94" s="76" t="n"/>
      <x:c r="E94" s="5" t="str">
        <x:f>IF(AND(C94&lt;&gt;"",D94&lt;&gt;""),IFERROR(VALUE(RIGHT(D94,3))-VALUE(RIGHT(C94,3))+1,D94-C94+1),"")</x:f>
      </x:c>
      <x:c r="F94" s="76" t="n"/>
      <x:c r="G94" s="77" t="n"/>
      <x:c r="H94" s="76" t="n"/>
      <x:c r="I94" s="76" t="n"/>
      <x:c r="J94" s="76" t="n"/>
      <x:c r="K94" s="76" t="n"/>
      <x:c r="L94" s="76" t="n"/>
      <x:c r="M94" s="76" t="n"/>
      <x:c r="N94" s="76" t="n"/>
      <x:c r="O94" s="76" t="n"/>
      <x:c r="P94" s="76" t="n"/>
      <x:c r="Q94" s="76" t="n"/>
      <x:c r="R94" s="76" t="n"/>
      <x:c r="S94" s="76" t="n"/>
      <x:c r="T94" s="76" t="n"/>
      <x:c r="U94" s="165" t="n"/>
    </x:row>
    <x:row r="95">
      <x:c r="A95" s="76" t="n"/>
      <x:c r="B95" s="76" t="n"/>
      <x:c r="C95" s="76" t="n"/>
      <x:c r="D95" s="76" t="n"/>
      <x:c r="E95" s="5" t="str">
        <x:f>IF(AND(C95&lt;&gt;"",D95&lt;&gt;""),IFERROR(VALUE(RIGHT(D95,3))-VALUE(RIGHT(C95,3))+1,D95-C95+1),"")</x:f>
      </x:c>
      <x:c r="F95" s="76" t="n"/>
      <x:c r="G95" s="77" t="n"/>
      <x:c r="H95" s="76" t="n"/>
      <x:c r="I95" s="76" t="n"/>
      <x:c r="J95" s="76" t="n"/>
      <x:c r="K95" s="76" t="n"/>
      <x:c r="L95" s="76" t="n"/>
      <x:c r="M95" s="76" t="n"/>
      <x:c r="N95" s="76" t="n"/>
      <x:c r="O95" s="76" t="n"/>
      <x:c r="P95" s="76" t="n"/>
      <x:c r="Q95" s="76" t="n"/>
      <x:c r="R95" s="76" t="n"/>
      <x:c r="S95" s="76" t="n"/>
      <x:c r="T95" s="76" t="n"/>
      <x:c r="U95" s="165" t="n"/>
    </x:row>
    <x:row r="96">
      <x:c r="A96" s="76" t="n"/>
      <x:c r="B96" s="76" t="n"/>
      <x:c r="C96" s="76" t="n"/>
      <x:c r="D96" s="76" t="n"/>
      <x:c r="E96" s="5" t="str">
        <x:f>IF(AND(C96&lt;&gt;"",D96&lt;&gt;""),IFERROR(VALUE(RIGHT(D96,3))-VALUE(RIGHT(C96,3))+1,D96-C96+1),"")</x:f>
      </x:c>
      <x:c r="F96" s="76" t="n"/>
      <x:c r="G96" s="77" t="n"/>
      <x:c r="H96" s="76" t="n"/>
      <x:c r="I96" s="76" t="n"/>
      <x:c r="J96" s="76" t="n"/>
      <x:c r="K96" s="76" t="n"/>
      <x:c r="L96" s="76" t="n"/>
      <x:c r="M96" s="76" t="n"/>
      <x:c r="N96" s="76" t="n"/>
      <x:c r="O96" s="76" t="n"/>
      <x:c r="P96" s="76" t="n"/>
      <x:c r="Q96" s="76" t="n"/>
      <x:c r="R96" s="76" t="n"/>
      <x:c r="S96" s="76" t="n"/>
      <x:c r="T96" s="76" t="n"/>
      <x:c r="U96" s="165" t="n"/>
    </x:row>
    <x:row r="97">
      <x:c r="A97" s="76" t="n"/>
      <x:c r="B97" s="76" t="n"/>
      <x:c r="C97" s="76" t="n"/>
      <x:c r="D97" s="76" t="n"/>
      <x:c r="E97" s="5" t="str">
        <x:f>IF(AND(C97&lt;&gt;"",D97&lt;&gt;""),IFERROR(VALUE(RIGHT(D97,3))-VALUE(RIGHT(C97,3))+1,D97-C97+1),"")</x:f>
      </x:c>
      <x:c r="F97" s="76" t="n"/>
      <x:c r="G97" s="77" t="n"/>
      <x:c r="H97" s="76" t="n"/>
      <x:c r="I97" s="76" t="n"/>
      <x:c r="J97" s="76" t="n"/>
      <x:c r="K97" s="76" t="n"/>
      <x:c r="L97" s="76" t="n"/>
      <x:c r="M97" s="76" t="n"/>
      <x:c r="N97" s="76" t="n"/>
      <x:c r="O97" s="76" t="n"/>
      <x:c r="P97" s="76" t="n"/>
      <x:c r="Q97" s="76" t="n"/>
      <x:c r="R97" s="76" t="n"/>
      <x:c r="S97" s="76" t="n"/>
      <x:c r="T97" s="76" t="n"/>
      <x:c r="U97" s="165" t="n"/>
    </x:row>
    <x:row r="98">
      <x:c r="A98" s="76" t="n"/>
      <x:c r="B98" s="76" t="n"/>
      <x:c r="C98" s="76" t="n"/>
      <x:c r="D98" s="76" t="n"/>
      <x:c r="E98" s="5" t="str">
        <x:f>IF(AND(C98&lt;&gt;"",D98&lt;&gt;""),IFERROR(VALUE(RIGHT(D98,3))-VALUE(RIGHT(C98,3))+1,D98-C98+1),"")</x:f>
      </x:c>
      <x:c r="F98" s="76" t="n"/>
      <x:c r="G98" s="77" t="n"/>
      <x:c r="H98" s="76" t="n"/>
      <x:c r="I98" s="76" t="n"/>
      <x:c r="J98" s="76" t="n"/>
      <x:c r="K98" s="76" t="n"/>
      <x:c r="L98" s="76" t="n"/>
      <x:c r="M98" s="76" t="n"/>
      <x:c r="N98" s="76" t="n"/>
      <x:c r="O98" s="76" t="n"/>
      <x:c r="P98" s="76" t="n"/>
      <x:c r="Q98" s="76" t="n"/>
      <x:c r="R98" s="76" t="n"/>
      <x:c r="S98" s="76" t="n"/>
      <x:c r="T98" s="76" t="n"/>
      <x:c r="U98" s="165" t="n"/>
    </x:row>
    <x:row r="99">
      <x:c r="A99" s="76" t="n"/>
      <x:c r="B99" s="76" t="n"/>
      <x:c r="C99" s="76" t="n"/>
      <x:c r="D99" s="76" t="n"/>
      <x:c r="E99" s="5" t="str">
        <x:f>IF(AND(C99&lt;&gt;"",D99&lt;&gt;""),IFERROR(VALUE(RIGHT(D99,3))-VALUE(RIGHT(C99,3))+1,D99-C99+1),"")</x:f>
      </x:c>
      <x:c r="F99" s="76" t="n"/>
      <x:c r="G99" s="77" t="n"/>
      <x:c r="H99" s="76" t="n"/>
      <x:c r="I99" s="76" t="n"/>
      <x:c r="J99" s="76" t="n"/>
      <x:c r="K99" s="76" t="n"/>
      <x:c r="L99" s="76" t="n"/>
      <x:c r="M99" s="76" t="n"/>
      <x:c r="N99" s="76" t="n"/>
      <x:c r="O99" s="76" t="n"/>
      <x:c r="P99" s="76" t="n"/>
      <x:c r="Q99" s="76" t="n"/>
      <x:c r="R99" s="76" t="n"/>
      <x:c r="S99" s="76" t="n"/>
      <x:c r="T99" s="76" t="n"/>
      <x:c r="U99" s="165" t="n"/>
    </x:row>
    <x:row r="100">
      <x:c r="A100" s="76" t="n"/>
      <x:c r="B100" s="76" t="n"/>
      <x:c r="C100" s="76" t="n"/>
      <x:c r="D100" s="76" t="n"/>
      <x:c r="E100" s="5" t="str">
        <x:f>IF(AND(C100&lt;&gt;"",D100&lt;&gt;""),IFERROR(VALUE(RIGHT(D100,3))-VALUE(RIGHT(C100,3))+1,D100-C100+1),"")</x:f>
      </x:c>
      <x:c r="F100" s="76" t="n"/>
      <x:c r="G100" s="77" t="n"/>
      <x:c r="H100" s="76" t="n"/>
      <x:c r="I100" s="76" t="n"/>
      <x:c r="J100" s="76" t="n"/>
      <x:c r="K100" s="76" t="n"/>
      <x:c r="L100" s="76" t="n"/>
      <x:c r="M100" s="76" t="n"/>
      <x:c r="N100" s="76" t="n"/>
      <x:c r="O100" s="76" t="n"/>
      <x:c r="P100" s="76" t="n"/>
      <x:c r="Q100" s="76" t="n"/>
      <x:c r="R100" s="76" t="n"/>
      <x:c r="S100" s="76" t="n"/>
      <x:c r="T100" s="76" t="n"/>
      <x:c r="U100" s="165" t="n"/>
    </x:row>
    <x:row r="101">
      <x:c r="A101" s="76" t="n"/>
      <x:c r="B101" s="76" t="n"/>
      <x:c r="C101" s="76" t="n"/>
      <x:c r="D101" s="76" t="n"/>
      <x:c r="E101" s="5" t="str">
        <x:f>IF(AND(C101&lt;&gt;"",D101&lt;&gt;""),IFERROR(VALUE(RIGHT(D101,3))-VALUE(RIGHT(C101,3))+1,D101-C101+1),"")</x:f>
      </x:c>
      <x:c r="F101" s="76" t="n"/>
      <x:c r="G101" s="77" t="n"/>
      <x:c r="H101" s="76" t="n"/>
      <x:c r="I101" s="76" t="n"/>
      <x:c r="J101" s="76" t="n"/>
      <x:c r="K101" s="76" t="n"/>
      <x:c r="L101" s="76" t="n"/>
      <x:c r="M101" s="76" t="n"/>
      <x:c r="N101" s="76" t="n"/>
      <x:c r="O101" s="76" t="n"/>
      <x:c r="P101" s="76" t="n"/>
      <x:c r="Q101" s="76" t="n"/>
      <x:c r="R101" s="76" t="n"/>
      <x:c r="S101" s="76" t="n"/>
      <x:c r="T101" s="76" t="n"/>
      <x:c r="U101" s="165" t="n"/>
    </x:row>
    <x:row r="102">
      <x:c r="A102" s="76" t="n"/>
      <x:c r="B102" s="76" t="n"/>
      <x:c r="C102" s="76" t="n"/>
      <x:c r="D102" s="76" t="n"/>
      <x:c r="E102" s="5" t="str">
        <x:f>IF(AND(C102&lt;&gt;"",D102&lt;&gt;""),IFERROR(VALUE(RIGHT(D102,3))-VALUE(RIGHT(C102,3))+1,D102-C102+1),"")</x:f>
      </x:c>
      <x:c r="F102" s="76" t="n"/>
      <x:c r="G102" s="77" t="n"/>
      <x:c r="H102" s="76" t="n"/>
      <x:c r="I102" s="76" t="n"/>
      <x:c r="J102" s="76" t="n"/>
      <x:c r="K102" s="76" t="n"/>
      <x:c r="L102" s="76" t="n"/>
      <x:c r="M102" s="76" t="n"/>
      <x:c r="N102" s="76" t="n"/>
      <x:c r="O102" s="76" t="n"/>
      <x:c r="P102" s="76" t="n"/>
      <x:c r="Q102" s="76" t="n"/>
      <x:c r="R102" s="76" t="n"/>
      <x:c r="S102" s="76" t="n"/>
      <x:c r="T102" s="76" t="n"/>
      <x:c r="U102" s="165" t="n"/>
    </x:row>
    <x:row r="103">
      <x:c r="A103" s="76" t="n"/>
      <x:c r="B103" s="76" t="n"/>
      <x:c r="C103" s="76" t="n"/>
      <x:c r="D103" s="76" t="n"/>
      <x:c r="E103" s="5" t="str">
        <x:f>IF(AND(C103&lt;&gt;"",D103&lt;&gt;""),IFERROR(VALUE(RIGHT(D103,3))-VALUE(RIGHT(C103,3))+1,D103-C103+1),"")</x:f>
      </x:c>
      <x:c r="F103" s="76" t="n"/>
      <x:c r="G103" s="77" t="n"/>
      <x:c r="H103" s="76" t="n"/>
      <x:c r="I103" s="76" t="n"/>
      <x:c r="J103" s="76" t="n"/>
      <x:c r="K103" s="76" t="n"/>
      <x:c r="L103" s="76" t="n"/>
      <x:c r="M103" s="76" t="n"/>
      <x:c r="N103" s="76" t="n"/>
      <x:c r="O103" s="76" t="n"/>
      <x:c r="P103" s="76" t="n"/>
      <x:c r="Q103" s="76" t="n"/>
      <x:c r="R103" s="76" t="n"/>
      <x:c r="S103" s="76" t="n"/>
      <x:c r="T103" s="76" t="n"/>
      <x:c r="U103" s="165" t="n"/>
    </x:row>
    <x:row r="104">
      <x:c r="A104" s="76" t="n"/>
      <x:c r="B104" s="76" t="n"/>
      <x:c r="C104" s="76" t="n"/>
      <x:c r="D104" s="76" t="n"/>
      <x:c r="E104" s="5" t="str">
        <x:f>IF(AND(C104&lt;&gt;"",D104&lt;&gt;""),IFERROR(VALUE(RIGHT(D104,3))-VALUE(RIGHT(C104,3))+1,D104-C104+1),"")</x:f>
      </x:c>
      <x:c r="F104" s="76" t="n"/>
      <x:c r="G104" s="77" t="n"/>
      <x:c r="H104" s="76" t="n"/>
      <x:c r="I104" s="76" t="n"/>
      <x:c r="J104" s="76" t="n"/>
      <x:c r="K104" s="76" t="n"/>
      <x:c r="L104" s="76" t="n"/>
      <x:c r="M104" s="76" t="n"/>
      <x:c r="N104" s="76" t="n"/>
      <x:c r="O104" s="76" t="n"/>
      <x:c r="P104" s="76" t="n"/>
      <x:c r="Q104" s="76" t="n"/>
      <x:c r="R104" s="76" t="n"/>
      <x:c r="S104" s="76" t="n"/>
      <x:c r="T104" s="76" t="n"/>
      <x:c r="U104" s="165" t="n"/>
    </x:row>
    <x:row r="105">
      <x:c r="A105" s="76" t="n"/>
      <x:c r="B105" s="76" t="n"/>
      <x:c r="C105" s="76" t="n"/>
      <x:c r="D105" s="76" t="n"/>
      <x:c r="E105" s="5" t="str">
        <x:f>IF(AND(C105&lt;&gt;"",D105&lt;&gt;""),IFERROR(VALUE(RIGHT(D105,3))-VALUE(RIGHT(C105,3))+1,D105-C105+1),"")</x:f>
      </x:c>
      <x:c r="F105" s="76" t="n"/>
      <x:c r="G105" s="77" t="n"/>
      <x:c r="H105" s="76" t="n"/>
      <x:c r="I105" s="76" t="n"/>
      <x:c r="J105" s="76" t="n"/>
      <x:c r="K105" s="76" t="n"/>
      <x:c r="L105" s="76" t="n"/>
      <x:c r="M105" s="76" t="n"/>
      <x:c r="N105" s="76" t="n"/>
      <x:c r="O105" s="76" t="n"/>
      <x:c r="P105" s="76" t="n"/>
      <x:c r="Q105" s="76" t="n"/>
      <x:c r="R105" s="76" t="n"/>
      <x:c r="S105" s="76" t="n"/>
      <x:c r="T105" s="76" t="n"/>
      <x:c r="U105" s="165" t="n"/>
    </x:row>
    <x:row r="106">
      <x:c r="A106" s="76" t="n"/>
      <x:c r="B106" s="76" t="n"/>
      <x:c r="C106" s="76" t="n"/>
      <x:c r="D106" s="76" t="n"/>
      <x:c r="E106" s="5" t="str">
        <x:f>IF(AND(C106&lt;&gt;"",D106&lt;&gt;""),IFERROR(VALUE(RIGHT(D106,3))-VALUE(RIGHT(C106,3))+1,D106-C106+1),"")</x:f>
      </x:c>
      <x:c r="F106" s="76" t="n"/>
      <x:c r="G106" s="77" t="n"/>
      <x:c r="H106" s="76" t="n"/>
      <x:c r="I106" s="76" t="n"/>
      <x:c r="J106" s="76" t="n"/>
      <x:c r="K106" s="76" t="n"/>
      <x:c r="L106" s="76" t="n"/>
      <x:c r="M106" s="76" t="n"/>
      <x:c r="N106" s="76" t="n"/>
      <x:c r="O106" s="76" t="n"/>
      <x:c r="P106" s="76" t="n"/>
      <x:c r="Q106" s="76" t="n"/>
      <x:c r="R106" s="76" t="n"/>
      <x:c r="S106" s="76" t="n"/>
      <x:c r="T106" s="76" t="n"/>
      <x:c r="U106" s="165" t="n"/>
    </x:row>
    <x:row r="107">
      <x:c r="A107" s="76" t="n"/>
      <x:c r="B107" s="76" t="n"/>
      <x:c r="C107" s="76" t="n"/>
      <x:c r="D107" s="76" t="n"/>
      <x:c r="E107" s="5" t="str">
        <x:f>IF(AND(C107&lt;&gt;"",D107&lt;&gt;""),IFERROR(VALUE(RIGHT(D107,3))-VALUE(RIGHT(C107,3))+1,D107-C107+1),"")</x:f>
      </x:c>
      <x:c r="F107" s="76" t="n"/>
      <x:c r="G107" s="77" t="n"/>
      <x:c r="H107" s="76" t="n"/>
      <x:c r="I107" s="76" t="n"/>
      <x:c r="J107" s="76" t="n"/>
      <x:c r="K107" s="76" t="n"/>
      <x:c r="L107" s="76" t="n"/>
      <x:c r="M107" s="76" t="n"/>
      <x:c r="N107" s="76" t="n"/>
      <x:c r="O107" s="76" t="n"/>
      <x:c r="P107" s="76" t="n"/>
      <x:c r="Q107" s="76" t="n"/>
      <x:c r="R107" s="76" t="n"/>
      <x:c r="S107" s="76" t="n"/>
      <x:c r="T107" s="76" t="n"/>
      <x:c r="U107" s="165" t="n"/>
    </x:row>
    <x:row r="108">
      <x:c r="A108" s="76" t="n"/>
      <x:c r="B108" s="76" t="n"/>
      <x:c r="C108" s="76" t="n"/>
      <x:c r="D108" s="76" t="n"/>
      <x:c r="E108" s="5" t="str">
        <x:f>IF(AND(C108&lt;&gt;"",D108&lt;&gt;""),IFERROR(VALUE(RIGHT(D108,3))-VALUE(RIGHT(C108,3))+1,D108-C108+1),"")</x:f>
      </x:c>
      <x:c r="F108" s="76" t="n"/>
      <x:c r="G108" s="77" t="n"/>
      <x:c r="H108" s="76" t="n"/>
      <x:c r="I108" s="76" t="n"/>
      <x:c r="J108" s="76" t="n"/>
      <x:c r="K108" s="76" t="n"/>
      <x:c r="L108" s="76" t="n"/>
      <x:c r="M108" s="76" t="n"/>
      <x:c r="N108" s="76" t="n"/>
      <x:c r="O108" s="76" t="n"/>
      <x:c r="P108" s="76" t="n"/>
      <x:c r="Q108" s="76" t="n"/>
      <x:c r="R108" s="76" t="n"/>
      <x:c r="S108" s="76" t="n"/>
      <x:c r="T108" s="76" t="n"/>
      <x:c r="U108" s="165" t="n"/>
    </x:row>
    <x:row r="109">
      <x:c r="A109" s="76" t="n"/>
      <x:c r="B109" s="76" t="n"/>
      <x:c r="C109" s="76" t="n"/>
      <x:c r="D109" s="76" t="n"/>
      <x:c r="E109" s="5" t="str">
        <x:f>IF(AND(C109&lt;&gt;"",D109&lt;&gt;""),IFERROR(VALUE(RIGHT(D109,3))-VALUE(RIGHT(C109,3))+1,D109-C109+1),"")</x:f>
      </x:c>
      <x:c r="F109" s="76" t="n"/>
      <x:c r="G109" s="77" t="n"/>
      <x:c r="H109" s="76" t="n"/>
      <x:c r="I109" s="76" t="n"/>
      <x:c r="J109" s="76" t="n"/>
      <x:c r="K109" s="76" t="n"/>
      <x:c r="L109" s="76" t="n"/>
      <x:c r="M109" s="76" t="n"/>
      <x:c r="N109" s="76" t="n"/>
      <x:c r="O109" s="76" t="n"/>
      <x:c r="P109" s="76" t="n"/>
      <x:c r="Q109" s="76" t="n"/>
      <x:c r="R109" s="76" t="n"/>
      <x:c r="S109" s="76" t="n"/>
      <x:c r="T109" s="76" t="n"/>
      <x:c r="U109" s="165" t="n"/>
    </x:row>
    <x:row r="110">
      <x:c r="A110" s="76" t="n"/>
      <x:c r="B110" s="76" t="n"/>
      <x:c r="C110" s="76" t="n"/>
      <x:c r="D110" s="76" t="n"/>
      <x:c r="E110" s="5" t="str">
        <x:f>IF(AND(C110&lt;&gt;"",D110&lt;&gt;""),IFERROR(VALUE(RIGHT(D110,3))-VALUE(RIGHT(C110,3))+1,D110-C110+1),"")</x:f>
      </x:c>
      <x:c r="F110" s="76" t="n"/>
      <x:c r="G110" s="77" t="n"/>
      <x:c r="H110" s="76" t="n"/>
      <x:c r="I110" s="76" t="n"/>
      <x:c r="J110" s="76" t="n"/>
      <x:c r="K110" s="76" t="n"/>
      <x:c r="L110" s="76" t="n"/>
      <x:c r="M110" s="76" t="n"/>
      <x:c r="N110" s="76" t="n"/>
      <x:c r="O110" s="76" t="n"/>
      <x:c r="P110" s="76" t="n"/>
      <x:c r="Q110" s="76" t="n"/>
      <x:c r="R110" s="76" t="n"/>
      <x:c r="S110" s="76" t="n"/>
      <x:c r="T110" s="76" t="n"/>
      <x:c r="U110" s="165" t="n"/>
    </x:row>
    <x:row r="111">
      <x:c r="A111" s="76" t="n"/>
      <x:c r="B111" s="76" t="n"/>
      <x:c r="C111" s="76" t="n"/>
      <x:c r="D111" s="76" t="n"/>
      <x:c r="E111" s="5" t="str">
        <x:f>IF(AND(C111&lt;&gt;"",D111&lt;&gt;""),IFERROR(VALUE(RIGHT(D111,3))-VALUE(RIGHT(C111,3))+1,D111-C111+1),"")</x:f>
      </x:c>
      <x:c r="F111" s="76" t="n"/>
      <x:c r="G111" s="77" t="n"/>
      <x:c r="H111" s="76" t="n"/>
      <x:c r="I111" s="76" t="n"/>
      <x:c r="J111" s="76" t="n"/>
      <x:c r="K111" s="76" t="n"/>
      <x:c r="L111" s="76" t="n"/>
      <x:c r="M111" s="76" t="n"/>
      <x:c r="N111" s="76" t="n"/>
      <x:c r="O111" s="76" t="n"/>
      <x:c r="P111" s="76" t="n"/>
      <x:c r="Q111" s="76" t="n"/>
      <x:c r="R111" s="76" t="n"/>
      <x:c r="S111" s="76" t="n"/>
      <x:c r="T111" s="76" t="n"/>
      <x:c r="U111" s="165" t="n"/>
    </x:row>
    <x:row r="112">
      <x:c r="A112" s="76" t="n"/>
      <x:c r="B112" s="76" t="n"/>
      <x:c r="C112" s="76" t="n"/>
      <x:c r="D112" s="76" t="n"/>
      <x:c r="E112" s="5" t="str">
        <x:f>IF(AND(C112&lt;&gt;"",D112&lt;&gt;""),IFERROR(VALUE(RIGHT(D112,3))-VALUE(RIGHT(C112,3))+1,D112-C112+1),"")</x:f>
      </x:c>
      <x:c r="F112" s="76" t="n"/>
      <x:c r="G112" s="77" t="n"/>
      <x:c r="H112" s="76" t="n"/>
      <x:c r="I112" s="76" t="n"/>
      <x:c r="J112" s="76" t="n"/>
      <x:c r="K112" s="76" t="n"/>
      <x:c r="L112" s="76" t="n"/>
      <x:c r="M112" s="76" t="n"/>
      <x:c r="N112" s="76" t="n"/>
      <x:c r="O112" s="76" t="n"/>
      <x:c r="P112" s="76" t="n"/>
      <x:c r="Q112" s="76" t="n"/>
      <x:c r="R112" s="76" t="n"/>
      <x:c r="S112" s="76" t="n"/>
      <x:c r="T112" s="76" t="n"/>
      <x:c r="U112" s="165" t="n"/>
    </x:row>
    <x:row r="113">
      <x:c r="A113" s="76" t="n"/>
      <x:c r="B113" s="76" t="n"/>
      <x:c r="C113" s="76" t="n"/>
      <x:c r="D113" s="76" t="n"/>
      <x:c r="E113" s="5" t="str">
        <x:f>IF(AND(C113&lt;&gt;"",D113&lt;&gt;""),IFERROR(VALUE(RIGHT(D113,3))-VALUE(RIGHT(C113,3))+1,D113-C113+1),"")</x:f>
      </x:c>
      <x:c r="F113" s="76" t="n"/>
      <x:c r="G113" s="77" t="n"/>
      <x:c r="H113" s="76" t="n"/>
      <x:c r="I113" s="76" t="n"/>
      <x:c r="J113" s="76" t="n"/>
      <x:c r="K113" s="76" t="n"/>
      <x:c r="L113" s="76" t="n"/>
      <x:c r="M113" s="76" t="n"/>
      <x:c r="N113" s="76" t="n"/>
      <x:c r="O113" s="76" t="n"/>
      <x:c r="P113" s="76" t="n"/>
      <x:c r="Q113" s="76" t="n"/>
      <x:c r="R113" s="76" t="n"/>
      <x:c r="S113" s="76" t="n"/>
      <x:c r="T113" s="76" t="n"/>
      <x:c r="U113" s="165" t="n"/>
    </x:row>
    <x:row r="114">
      <x:c r="A114" s="76" t="n"/>
      <x:c r="B114" s="76" t="n"/>
      <x:c r="C114" s="76" t="n"/>
      <x:c r="D114" s="76" t="n"/>
      <x:c r="E114" s="5" t="str">
        <x:f>IF(AND(C114&lt;&gt;"",D114&lt;&gt;""),IFERROR(VALUE(RIGHT(D114,3))-VALUE(RIGHT(C114,3))+1,D114-C114+1),"")</x:f>
      </x:c>
      <x:c r="F114" s="76" t="n"/>
      <x:c r="G114" s="77" t="n"/>
      <x:c r="H114" s="76" t="n"/>
      <x:c r="I114" s="76" t="n"/>
      <x:c r="J114" s="76" t="n"/>
      <x:c r="K114" s="76" t="n"/>
      <x:c r="L114" s="76" t="n"/>
      <x:c r="M114" s="76" t="n"/>
      <x:c r="N114" s="76" t="n"/>
      <x:c r="O114" s="76" t="n"/>
      <x:c r="P114" s="76" t="n"/>
      <x:c r="Q114" s="76" t="n"/>
      <x:c r="R114" s="76" t="n"/>
      <x:c r="S114" s="76" t="n"/>
      <x:c r="T114" s="76" t="n"/>
      <x:c r="U114" s="165" t="n"/>
    </x:row>
    <x:row r="115">
      <x:c r="A115" s="76" t="n"/>
      <x:c r="B115" s="76" t="n"/>
      <x:c r="C115" s="76" t="n"/>
      <x:c r="D115" s="76" t="n"/>
      <x:c r="E115" s="5" t="str">
        <x:f>IF(AND(C115&lt;&gt;"",D115&lt;&gt;""),IFERROR(VALUE(RIGHT(D115,3))-VALUE(RIGHT(C115,3))+1,D115-C115+1),"")</x:f>
      </x:c>
      <x:c r="F115" s="76" t="n"/>
      <x:c r="G115" s="77" t="n"/>
      <x:c r="H115" s="76" t="n"/>
      <x:c r="I115" s="76" t="n"/>
      <x:c r="J115" s="76" t="n"/>
      <x:c r="K115" s="76" t="n"/>
      <x:c r="L115" s="76" t="n"/>
      <x:c r="M115" s="76" t="n"/>
      <x:c r="N115" s="76" t="n"/>
      <x:c r="O115" s="76" t="n"/>
      <x:c r="P115" s="76" t="n"/>
      <x:c r="Q115" s="76" t="n"/>
      <x:c r="R115" s="76" t="n"/>
      <x:c r="S115" s="76" t="n"/>
      <x:c r="T115" s="76" t="n"/>
      <x:c r="U115" s="165" t="n"/>
    </x:row>
    <x:row r="116">
      <x:c r="A116" s="76" t="n"/>
      <x:c r="B116" s="76" t="n"/>
      <x:c r="C116" s="76" t="n"/>
      <x:c r="D116" s="76" t="n"/>
      <x:c r="E116" s="5" t="str">
        <x:f>IF(AND(C116&lt;&gt;"",D116&lt;&gt;""),IFERROR(VALUE(RIGHT(D116,3))-VALUE(RIGHT(C116,3))+1,D116-C116+1),"")</x:f>
      </x:c>
      <x:c r="F116" s="76" t="n"/>
      <x:c r="G116" s="77" t="n"/>
      <x:c r="H116" s="76" t="n"/>
      <x:c r="I116" s="76" t="n"/>
      <x:c r="J116" s="76" t="n"/>
      <x:c r="K116" s="76" t="n"/>
      <x:c r="L116" s="76" t="n"/>
      <x:c r="M116" s="76" t="n"/>
      <x:c r="N116" s="76" t="n"/>
      <x:c r="O116" s="76" t="n"/>
      <x:c r="P116" s="76" t="n"/>
      <x:c r="Q116" s="76" t="n"/>
      <x:c r="R116" s="76" t="n"/>
      <x:c r="S116" s="76" t="n"/>
      <x:c r="T116" s="76" t="n"/>
      <x:c r="U116" s="165" t="n"/>
    </x:row>
    <x:row r="117">
      <x:c r="A117" s="76" t="n"/>
      <x:c r="B117" s="76" t="n"/>
      <x:c r="C117" s="76" t="n"/>
      <x:c r="D117" s="76" t="n"/>
      <x:c r="E117" s="5" t="str">
        <x:f>IF(AND(C117&lt;&gt;"",D117&lt;&gt;""),IFERROR(VALUE(RIGHT(D117,3))-VALUE(RIGHT(C117,3))+1,D117-C117+1),"")</x:f>
      </x:c>
      <x:c r="F117" s="76" t="n"/>
      <x:c r="G117" s="77" t="n"/>
      <x:c r="H117" s="76" t="n"/>
      <x:c r="I117" s="76" t="n"/>
      <x:c r="J117" s="76" t="n"/>
      <x:c r="K117" s="76" t="n"/>
      <x:c r="L117" s="76" t="n"/>
      <x:c r="M117" s="76" t="n"/>
      <x:c r="N117" s="76" t="n"/>
      <x:c r="O117" s="76" t="n"/>
      <x:c r="P117" s="76" t="n"/>
      <x:c r="Q117" s="76" t="n"/>
      <x:c r="R117" s="76" t="n"/>
      <x:c r="S117" s="76" t="n"/>
      <x:c r="T117" s="76" t="n"/>
      <x:c r="U117" s="165" t="n"/>
    </x:row>
    <x:row r="118">
      <x:c r="A118" s="76" t="n"/>
      <x:c r="B118" s="76" t="n"/>
      <x:c r="C118" s="76" t="n"/>
      <x:c r="D118" s="76" t="n"/>
      <x:c r="E118" s="5" t="str">
        <x:f>IF(AND(C118&lt;&gt;"",D118&lt;&gt;""),IFERROR(VALUE(RIGHT(D118,3))-VALUE(RIGHT(C118,3))+1,D118-C118+1),"")</x:f>
      </x:c>
      <x:c r="F118" s="76" t="n"/>
      <x:c r="G118" s="77" t="n"/>
      <x:c r="H118" s="76" t="n"/>
      <x:c r="I118" s="76" t="n"/>
      <x:c r="J118" s="76" t="n"/>
      <x:c r="K118" s="76" t="n"/>
      <x:c r="L118" s="76" t="n"/>
      <x:c r="M118" s="76" t="n"/>
      <x:c r="N118" s="76" t="n"/>
      <x:c r="O118" s="76" t="n"/>
      <x:c r="P118" s="76" t="n"/>
      <x:c r="Q118" s="76" t="n"/>
      <x:c r="R118" s="76" t="n"/>
      <x:c r="S118" s="76" t="n"/>
      <x:c r="T118" s="76" t="n"/>
      <x:c r="U118" s="165" t="n"/>
    </x:row>
    <x:row r="119">
      <x:c r="A119" s="76" t="n"/>
      <x:c r="B119" s="76" t="n"/>
      <x:c r="C119" s="76" t="n"/>
      <x:c r="D119" s="76" t="n"/>
      <x:c r="E119" s="5" t="str">
        <x:f>IF(AND(C119&lt;&gt;"",D119&lt;&gt;""),IFERROR(VALUE(RIGHT(D119,3))-VALUE(RIGHT(C119,3))+1,D119-C119+1),"")</x:f>
      </x:c>
      <x:c r="F119" s="76" t="n"/>
      <x:c r="G119" s="77" t="n"/>
      <x:c r="H119" s="76" t="n"/>
      <x:c r="I119" s="76" t="n"/>
      <x:c r="J119" s="76" t="n"/>
      <x:c r="K119" s="76" t="n"/>
      <x:c r="L119" s="76" t="n"/>
      <x:c r="M119" s="76" t="n"/>
      <x:c r="N119" s="76" t="n"/>
      <x:c r="O119" s="76" t="n"/>
      <x:c r="P119" s="76" t="n"/>
      <x:c r="Q119" s="76" t="n"/>
      <x:c r="R119" s="76" t="n"/>
      <x:c r="S119" s="76" t="n"/>
      <x:c r="T119" s="76" t="n"/>
      <x:c r="U119" s="165" t="n"/>
    </x:row>
    <x:row r="120">
      <x:c r="A120" s="76" t="n"/>
      <x:c r="B120" s="76" t="n"/>
      <x:c r="C120" s="76" t="n"/>
      <x:c r="D120" s="76" t="n"/>
      <x:c r="E120" s="5" t="str">
        <x:f>IF(AND(C120&lt;&gt;"",D120&lt;&gt;""),IFERROR(VALUE(RIGHT(D120,3))-VALUE(RIGHT(C120,3))+1,D120-C120+1),"")</x:f>
      </x:c>
      <x:c r="F120" s="76" t="n"/>
      <x:c r="G120" s="77" t="n"/>
      <x:c r="H120" s="76" t="n"/>
      <x:c r="I120" s="76" t="n"/>
      <x:c r="J120" s="76" t="n"/>
      <x:c r="K120" s="76" t="n"/>
      <x:c r="L120" s="76" t="n"/>
      <x:c r="M120" s="76" t="n"/>
      <x:c r="N120" s="76" t="n"/>
      <x:c r="O120" s="76" t="n"/>
      <x:c r="P120" s="76" t="n"/>
      <x:c r="Q120" s="76" t="n"/>
      <x:c r="R120" s="76" t="n"/>
      <x:c r="S120" s="76" t="n"/>
      <x:c r="T120" s="76" t="n"/>
      <x:c r="U120" s="165" t="n"/>
    </x:row>
    <x:row r="121">
      <x:c r="A121" s="76" t="n"/>
      <x:c r="B121" s="76" t="n"/>
      <x:c r="C121" s="76" t="n"/>
      <x:c r="D121" s="76" t="n"/>
      <x:c r="E121" s="5" t="str">
        <x:f>IF(AND(C121&lt;&gt;"",D121&lt;&gt;""),IFERROR(VALUE(RIGHT(D121,3))-VALUE(RIGHT(C121,3))+1,D121-C121+1),"")</x:f>
      </x:c>
      <x:c r="F121" s="76" t="n"/>
      <x:c r="G121" s="77" t="n"/>
      <x:c r="H121" s="76" t="n"/>
      <x:c r="I121" s="76" t="n"/>
      <x:c r="J121" s="76" t="n"/>
      <x:c r="K121" s="76" t="n"/>
      <x:c r="L121" s="76" t="n"/>
      <x:c r="M121" s="76" t="n"/>
      <x:c r="N121" s="76" t="n"/>
      <x:c r="O121" s="76" t="n"/>
      <x:c r="P121" s="76" t="n"/>
      <x:c r="Q121" s="76" t="n"/>
      <x:c r="R121" s="76" t="n"/>
      <x:c r="S121" s="76" t="n"/>
      <x:c r="T121" s="76" t="n"/>
      <x:c r="U121" s="165" t="n"/>
    </x:row>
    <x:row r="122">
      <x:c r="A122" s="76" t="n"/>
      <x:c r="B122" s="76" t="n"/>
      <x:c r="C122" s="76" t="n"/>
      <x:c r="D122" s="76" t="n"/>
      <x:c r="E122" s="5" t="str">
        <x:f>IF(AND(C122&lt;&gt;"",D122&lt;&gt;""),IFERROR(VALUE(RIGHT(D122,3))-VALUE(RIGHT(C122,3))+1,D122-C122+1),"")</x:f>
      </x:c>
      <x:c r="F122" s="76" t="n"/>
      <x:c r="G122" s="77" t="n"/>
      <x:c r="H122" s="76" t="n"/>
      <x:c r="I122" s="76" t="n"/>
      <x:c r="J122" s="76" t="n"/>
      <x:c r="K122" s="76" t="n"/>
      <x:c r="L122" s="76" t="n"/>
      <x:c r="M122" s="76" t="n"/>
      <x:c r="N122" s="76" t="n"/>
      <x:c r="O122" s="76" t="n"/>
      <x:c r="P122" s="76" t="n"/>
      <x:c r="Q122" s="76" t="n"/>
      <x:c r="R122" s="76" t="n"/>
      <x:c r="S122" s="76" t="n"/>
      <x:c r="T122" s="76" t="n"/>
      <x:c r="U122" s="165" t="n"/>
    </x:row>
    <x:row r="123">
      <x:c r="A123" s="76" t="n"/>
      <x:c r="B123" s="76" t="n"/>
      <x:c r="C123" s="76" t="n"/>
      <x:c r="D123" s="76" t="n"/>
      <x:c r="E123" s="5" t="str">
        <x:f>IF(AND(C123&lt;&gt;"",D123&lt;&gt;""),IFERROR(VALUE(RIGHT(D123,3))-VALUE(RIGHT(C123,3))+1,D123-C123+1),"")</x:f>
      </x:c>
      <x:c r="F123" s="76" t="n"/>
      <x:c r="G123" s="77" t="n"/>
      <x:c r="H123" s="76" t="n"/>
      <x:c r="I123" s="76" t="n"/>
      <x:c r="J123" s="76" t="n"/>
      <x:c r="K123" s="76" t="n"/>
      <x:c r="L123" s="76" t="n"/>
      <x:c r="M123" s="76" t="n"/>
      <x:c r="N123" s="76" t="n"/>
      <x:c r="O123" s="76" t="n"/>
      <x:c r="P123" s="76" t="n"/>
      <x:c r="Q123" s="76" t="n"/>
      <x:c r="R123" s="76" t="n"/>
      <x:c r="S123" s="76" t="n"/>
      <x:c r="T123" s="76" t="n"/>
      <x:c r="U123" s="165" t="n"/>
    </x:row>
    <x:row r="124">
      <x:c r="A124" s="76" t="n"/>
      <x:c r="B124" s="76" t="n"/>
      <x:c r="C124" s="76" t="n"/>
      <x:c r="D124" s="76" t="n"/>
      <x:c r="E124" s="5" t="str">
        <x:f>IF(AND(C124&lt;&gt;"",D124&lt;&gt;""),IFERROR(VALUE(RIGHT(D124,3))-VALUE(RIGHT(C124,3))+1,D124-C124+1),"")</x:f>
      </x:c>
      <x:c r="F124" s="76" t="n"/>
      <x:c r="G124" s="77" t="n"/>
      <x:c r="H124" s="76" t="n"/>
      <x:c r="I124" s="76" t="n"/>
      <x:c r="J124" s="76" t="n"/>
      <x:c r="K124" s="76" t="n"/>
      <x:c r="L124" s="76" t="n"/>
      <x:c r="M124" s="76" t="n"/>
      <x:c r="N124" s="76" t="n"/>
      <x:c r="O124" s="76" t="n"/>
      <x:c r="P124" s="76" t="n"/>
      <x:c r="Q124" s="76" t="n"/>
      <x:c r="R124" s="76" t="n"/>
      <x:c r="S124" s="76" t="n"/>
      <x:c r="T124" s="76" t="n"/>
      <x:c r="U124" s="165" t="n"/>
    </x:row>
    <x:row r="125">
      <x:c r="A125" s="76" t="n"/>
      <x:c r="B125" s="76" t="n"/>
      <x:c r="C125" s="76" t="n"/>
      <x:c r="D125" s="76" t="n"/>
      <x:c r="E125" s="5" t="str">
        <x:f>IF(AND(C125&lt;&gt;"",D125&lt;&gt;""),IFERROR(VALUE(RIGHT(D125,3))-VALUE(RIGHT(C125,3))+1,D125-C125+1),"")</x:f>
      </x:c>
      <x:c r="F125" s="76" t="n"/>
      <x:c r="G125" s="77" t="n"/>
      <x:c r="H125" s="76" t="n"/>
      <x:c r="I125" s="76" t="n"/>
      <x:c r="J125" s="76" t="n"/>
      <x:c r="K125" s="76" t="n"/>
      <x:c r="L125" s="76" t="n"/>
      <x:c r="M125" s="76" t="n"/>
      <x:c r="N125" s="76" t="n"/>
      <x:c r="O125" s="76" t="n"/>
      <x:c r="P125" s="76" t="n"/>
      <x:c r="Q125" s="76" t="n"/>
      <x:c r="R125" s="76" t="n"/>
      <x:c r="S125" s="76" t="n"/>
      <x:c r="T125" s="76" t="n"/>
      <x:c r="U125" s="165" t="n"/>
    </x:row>
    <x:row r="126">
      <x:c r="A126" s="76" t="n"/>
      <x:c r="B126" s="76" t="n"/>
      <x:c r="C126" s="76" t="n"/>
      <x:c r="D126" s="76" t="n"/>
      <x:c r="E126" s="5" t="str">
        <x:f>IF(AND(C126&lt;&gt;"",D126&lt;&gt;""),IFERROR(VALUE(RIGHT(D126,3))-VALUE(RIGHT(C126,3))+1,D126-C126+1),"")</x:f>
      </x:c>
      <x:c r="F126" s="76" t="n"/>
      <x:c r="G126" s="77" t="n"/>
      <x:c r="H126" s="76" t="n"/>
      <x:c r="I126" s="76" t="n"/>
      <x:c r="J126" s="76" t="n"/>
      <x:c r="K126" s="76" t="n"/>
      <x:c r="L126" s="76" t="n"/>
      <x:c r="M126" s="76" t="n"/>
      <x:c r="N126" s="76" t="n"/>
      <x:c r="O126" s="76" t="n"/>
      <x:c r="P126" s="76" t="n"/>
      <x:c r="Q126" s="76" t="n"/>
      <x:c r="R126" s="76" t="n"/>
      <x:c r="S126" s="76" t="n"/>
      <x:c r="T126" s="76" t="n"/>
      <x:c r="U126" s="165" t="n"/>
    </x:row>
    <x:row r="127">
      <x:c r="A127" s="76" t="n"/>
      <x:c r="B127" s="76" t="n"/>
      <x:c r="C127" s="76" t="n"/>
      <x:c r="D127" s="76" t="n"/>
      <x:c r="E127" s="5" t="str">
        <x:f>IF(AND(C127&lt;&gt;"",D127&lt;&gt;""),IFERROR(VALUE(RIGHT(D127,3))-VALUE(RIGHT(C127,3))+1,D127-C127+1),"")</x:f>
      </x:c>
      <x:c r="F127" s="76" t="n"/>
      <x:c r="G127" s="77" t="n"/>
      <x:c r="H127" s="76" t="n"/>
      <x:c r="I127" s="76" t="n"/>
      <x:c r="J127" s="76" t="n"/>
      <x:c r="K127" s="76" t="n"/>
      <x:c r="L127" s="76" t="n"/>
      <x:c r="M127" s="76" t="n"/>
      <x:c r="N127" s="76" t="n"/>
      <x:c r="O127" s="76" t="n"/>
      <x:c r="P127" s="76" t="n"/>
      <x:c r="Q127" s="76" t="n"/>
      <x:c r="R127" s="76" t="n"/>
      <x:c r="S127" s="76" t="n"/>
      <x:c r="T127" s="76" t="n"/>
      <x:c r="U127" s="165" t="n"/>
    </x:row>
    <x:row r="128">
      <x:c r="A128" s="76" t="n"/>
      <x:c r="B128" s="76" t="n"/>
      <x:c r="C128" s="76" t="n"/>
      <x:c r="D128" s="76" t="n"/>
      <x:c r="E128" s="5" t="str">
        <x:f>IF(AND(C128&lt;&gt;"",D128&lt;&gt;""),IFERROR(VALUE(RIGHT(D128,3))-VALUE(RIGHT(C128,3))+1,D128-C128+1),"")</x:f>
      </x:c>
      <x:c r="F128" s="76" t="n"/>
      <x:c r="G128" s="77" t="n"/>
      <x:c r="H128" s="76" t="n"/>
      <x:c r="I128" s="76" t="n"/>
      <x:c r="J128" s="76" t="n"/>
      <x:c r="K128" s="76" t="n"/>
      <x:c r="L128" s="76" t="n"/>
      <x:c r="M128" s="76" t="n"/>
      <x:c r="N128" s="76" t="n"/>
      <x:c r="O128" s="76" t="n"/>
      <x:c r="P128" s="76" t="n"/>
      <x:c r="Q128" s="76" t="n"/>
      <x:c r="R128" s="76" t="n"/>
      <x:c r="S128" s="76" t="n"/>
      <x:c r="T128" s="76" t="n"/>
      <x:c r="U128" s="165" t="n"/>
    </x:row>
    <x:row r="129">
      <x:c r="A129" s="76" t="n"/>
      <x:c r="B129" s="76" t="n"/>
      <x:c r="C129" s="76" t="n"/>
      <x:c r="D129" s="76" t="n"/>
      <x:c r="E129" s="5" t="str">
        <x:f>IF(AND(C129&lt;&gt;"",D129&lt;&gt;""),IFERROR(VALUE(RIGHT(D129,3))-VALUE(RIGHT(C129,3))+1,D129-C129+1),"")</x:f>
      </x:c>
      <x:c r="F129" s="76" t="n"/>
      <x:c r="G129" s="77" t="n"/>
      <x:c r="H129" s="76" t="n"/>
      <x:c r="I129" s="76" t="n"/>
      <x:c r="J129" s="76" t="n"/>
      <x:c r="K129" s="76" t="n"/>
      <x:c r="L129" s="76" t="n"/>
      <x:c r="M129" s="76" t="n"/>
      <x:c r="N129" s="76" t="n"/>
      <x:c r="O129" s="76" t="n"/>
      <x:c r="P129" s="76" t="n"/>
      <x:c r="Q129" s="76" t="n"/>
      <x:c r="R129" s="76" t="n"/>
      <x:c r="S129" s="76" t="n"/>
      <x:c r="T129" s="76" t="n"/>
      <x:c r="U129" s="165" t="n"/>
    </x:row>
    <x:row r="130">
      <x:c r="A130" s="76" t="n"/>
      <x:c r="B130" s="76" t="n"/>
      <x:c r="C130" s="76" t="n"/>
      <x:c r="D130" s="76" t="n"/>
      <x:c r="E130" s="5" t="str">
        <x:f>IF(AND(C130&lt;&gt;"",D130&lt;&gt;""),IFERROR(VALUE(RIGHT(D130,3))-VALUE(RIGHT(C130,3))+1,D130-C130+1),"")</x:f>
      </x:c>
      <x:c r="F130" s="76" t="n"/>
      <x:c r="G130" s="77" t="n"/>
      <x:c r="H130" s="76" t="n"/>
      <x:c r="I130" s="76" t="n"/>
      <x:c r="J130" s="76" t="n"/>
      <x:c r="K130" s="76" t="n"/>
      <x:c r="L130" s="76" t="n"/>
      <x:c r="M130" s="76" t="n"/>
      <x:c r="N130" s="76" t="n"/>
      <x:c r="O130" s="76" t="n"/>
      <x:c r="P130" s="76" t="n"/>
      <x:c r="Q130" s="76" t="n"/>
      <x:c r="R130" s="76" t="n"/>
      <x:c r="S130" s="76" t="n"/>
      <x:c r="T130" s="76" t="n"/>
      <x:c r="U130" s="165" t="n"/>
    </x:row>
    <x:row r="131">
      <x:c r="A131" s="76" t="n"/>
      <x:c r="B131" s="76" t="n"/>
      <x:c r="C131" s="76" t="n"/>
      <x:c r="D131" s="76" t="n"/>
      <x:c r="E131" s="5" t="str">
        <x:f>IF(AND(C131&lt;&gt;"",D131&lt;&gt;""),IFERROR(VALUE(RIGHT(D131,3))-VALUE(RIGHT(C131,3))+1,D131-C131+1),"")</x:f>
      </x:c>
      <x:c r="F131" s="76" t="n"/>
      <x:c r="G131" s="77" t="n"/>
      <x:c r="H131" s="76" t="n"/>
      <x:c r="I131" s="76" t="n"/>
      <x:c r="J131" s="76" t="n"/>
      <x:c r="K131" s="76" t="n"/>
      <x:c r="L131" s="76" t="n"/>
      <x:c r="M131" s="76" t="n"/>
      <x:c r="N131" s="76" t="n"/>
      <x:c r="O131" s="76" t="n"/>
      <x:c r="P131" s="76" t="n"/>
      <x:c r="Q131" s="76" t="n"/>
      <x:c r="R131" s="76" t="n"/>
      <x:c r="S131" s="76" t="n"/>
      <x:c r="T131" s="76" t="n"/>
      <x:c r="U131" s="165" t="n"/>
    </x:row>
    <x:row r="132">
      <x:c r="A132" s="76" t="n"/>
      <x:c r="B132" s="76" t="n"/>
      <x:c r="C132" s="76" t="n"/>
      <x:c r="D132" s="76" t="n"/>
      <x:c r="E132" s="5" t="str">
        <x:f>IF(AND(C132&lt;&gt;"",D132&lt;&gt;""),IFERROR(VALUE(RIGHT(D132,3))-VALUE(RIGHT(C132,3))+1,D132-C132+1),"")</x:f>
      </x:c>
      <x:c r="F132" s="76" t="n"/>
      <x:c r="G132" s="77" t="n"/>
      <x:c r="H132" s="76" t="n"/>
      <x:c r="I132" s="76" t="n"/>
      <x:c r="J132" s="76" t="n"/>
      <x:c r="K132" s="76" t="n"/>
      <x:c r="L132" s="76" t="n"/>
      <x:c r="M132" s="76" t="n"/>
      <x:c r="N132" s="76" t="n"/>
      <x:c r="O132" s="76" t="n"/>
      <x:c r="P132" s="76" t="n"/>
      <x:c r="Q132" s="76" t="n"/>
      <x:c r="R132" s="76" t="n"/>
      <x:c r="S132" s="76" t="n"/>
      <x:c r="T132" s="76" t="n"/>
      <x:c r="U132" s="165" t="n"/>
    </x:row>
    <x:row r="133">
      <x:c r="A133" s="76" t="n"/>
      <x:c r="B133" s="76" t="n"/>
      <x:c r="C133" s="76" t="n"/>
      <x:c r="D133" s="76" t="n"/>
      <x:c r="E133" s="5" t="str">
        <x:f>IF(AND(C133&lt;&gt;"",D133&lt;&gt;""),IFERROR(VALUE(RIGHT(D133,3))-VALUE(RIGHT(C133,3))+1,D133-C133+1),"")</x:f>
      </x:c>
      <x:c r="F133" s="76" t="n"/>
      <x:c r="G133" s="77" t="n"/>
      <x:c r="H133" s="76" t="n"/>
      <x:c r="I133" s="76" t="n"/>
      <x:c r="J133" s="76" t="n"/>
      <x:c r="K133" s="76" t="n"/>
      <x:c r="L133" s="76" t="n"/>
      <x:c r="M133" s="76" t="n"/>
      <x:c r="N133" s="76" t="n"/>
      <x:c r="O133" s="76" t="n"/>
      <x:c r="P133" s="76" t="n"/>
      <x:c r="Q133" s="76" t="n"/>
      <x:c r="R133" s="76" t="n"/>
      <x:c r="S133" s="76" t="n"/>
      <x:c r="T133" s="76" t="n"/>
      <x:c r="U133" s="165" t="n"/>
    </x:row>
    <x:row r="134">
      <x:c r="A134" s="76" t="n"/>
      <x:c r="B134" s="76" t="n"/>
      <x:c r="C134" s="76" t="n"/>
      <x:c r="D134" s="76" t="n"/>
      <x:c r="E134" s="5" t="str">
        <x:f>IF(AND(C134&lt;&gt;"",D134&lt;&gt;""),IFERROR(VALUE(RIGHT(D134,3))-VALUE(RIGHT(C134,3))+1,D134-C134+1),"")</x:f>
      </x:c>
      <x:c r="F134" s="76" t="n"/>
      <x:c r="G134" s="77" t="n"/>
      <x:c r="H134" s="76" t="n"/>
      <x:c r="I134" s="76" t="n"/>
      <x:c r="J134" s="76" t="n"/>
      <x:c r="K134" s="76" t="n"/>
      <x:c r="L134" s="76" t="n"/>
      <x:c r="M134" s="76" t="n"/>
      <x:c r="N134" s="76" t="n"/>
      <x:c r="O134" s="76" t="n"/>
      <x:c r="P134" s="76" t="n"/>
      <x:c r="Q134" s="76" t="n"/>
      <x:c r="R134" s="76" t="n"/>
      <x:c r="S134" s="76" t="n"/>
      <x:c r="T134" s="76" t="n"/>
      <x:c r="U134" s="165" t="n"/>
    </x:row>
    <x:row r="135">
      <x:c r="A135" s="76" t="n"/>
      <x:c r="B135" s="76" t="n"/>
      <x:c r="C135" s="76" t="n"/>
      <x:c r="D135" s="76" t="n"/>
      <x:c r="E135" s="5" t="str">
        <x:f>IF(AND(C135&lt;&gt;"",D135&lt;&gt;""),IFERROR(VALUE(RIGHT(D135,3))-VALUE(RIGHT(C135,3))+1,D135-C135+1),"")</x:f>
      </x:c>
      <x:c r="F135" s="76" t="n"/>
      <x:c r="G135" s="77" t="n"/>
      <x:c r="H135" s="76" t="n"/>
      <x:c r="I135" s="76" t="n"/>
      <x:c r="J135" s="76" t="n"/>
      <x:c r="K135" s="76" t="n"/>
      <x:c r="L135" s="76" t="n"/>
      <x:c r="M135" s="76" t="n"/>
      <x:c r="N135" s="76" t="n"/>
      <x:c r="O135" s="76" t="n"/>
      <x:c r="P135" s="76" t="n"/>
      <x:c r="Q135" s="76" t="n"/>
      <x:c r="R135" s="76" t="n"/>
      <x:c r="S135" s="76" t="n"/>
      <x:c r="T135" s="76" t="n"/>
      <x:c r="U135" s="165" t="n"/>
    </x:row>
    <x:row r="136">
      <x:c r="A136" s="76" t="n"/>
      <x:c r="B136" s="76" t="n"/>
      <x:c r="C136" s="76" t="n"/>
      <x:c r="D136" s="76" t="n"/>
      <x:c r="E136" s="5" t="str">
        <x:f>IF(AND(C136&lt;&gt;"",D136&lt;&gt;""),IFERROR(VALUE(RIGHT(D136,3))-VALUE(RIGHT(C136,3))+1,D136-C136+1),"")</x:f>
      </x:c>
      <x:c r="F136" s="76" t="n"/>
      <x:c r="G136" s="77" t="n"/>
      <x:c r="H136" s="76" t="n"/>
      <x:c r="I136" s="76" t="n"/>
      <x:c r="J136" s="76" t="n"/>
      <x:c r="K136" s="76" t="n"/>
      <x:c r="L136" s="76" t="n"/>
      <x:c r="M136" s="76" t="n"/>
      <x:c r="N136" s="76" t="n"/>
      <x:c r="O136" s="76" t="n"/>
      <x:c r="P136" s="76" t="n"/>
      <x:c r="Q136" s="76" t="n"/>
      <x:c r="R136" s="76" t="n"/>
      <x:c r="S136" s="76" t="n"/>
      <x:c r="T136" s="76" t="n"/>
      <x:c r="U136" s="165" t="n"/>
    </x:row>
    <x:row r="137">
      <x:c r="A137" s="76" t="n"/>
      <x:c r="B137" s="76" t="n"/>
      <x:c r="C137" s="76" t="n"/>
      <x:c r="D137" s="76" t="n"/>
      <x:c r="E137" s="5" t="str">
        <x:f>IF(AND(C137&lt;&gt;"",D137&lt;&gt;""),IFERROR(VALUE(RIGHT(D137,3))-VALUE(RIGHT(C137,3))+1,D137-C137+1),"")</x:f>
      </x:c>
      <x:c r="F137" s="76" t="n"/>
      <x:c r="G137" s="77" t="n"/>
      <x:c r="H137" s="76" t="n"/>
      <x:c r="I137" s="76" t="n"/>
      <x:c r="J137" s="76" t="n"/>
      <x:c r="K137" s="76" t="n"/>
      <x:c r="L137" s="76" t="n"/>
      <x:c r="M137" s="76" t="n"/>
      <x:c r="N137" s="76" t="n"/>
      <x:c r="O137" s="76" t="n"/>
      <x:c r="P137" s="76" t="n"/>
      <x:c r="Q137" s="76" t="n"/>
      <x:c r="R137" s="76" t="n"/>
      <x:c r="S137" s="76" t="n"/>
      <x:c r="T137" s="76" t="n"/>
      <x:c r="U137" s="165" t="n"/>
    </x:row>
    <x:row r="138">
      <x:c r="A138" s="76" t="n"/>
      <x:c r="B138" s="76" t="n"/>
      <x:c r="C138" s="76" t="n"/>
      <x:c r="D138" s="76" t="n"/>
      <x:c r="E138" s="5" t="str">
        <x:f>IF(AND(C138&lt;&gt;"",D138&lt;&gt;""),IFERROR(VALUE(RIGHT(D138,3))-VALUE(RIGHT(C138,3))+1,D138-C138+1),"")</x:f>
      </x:c>
      <x:c r="F138" s="76" t="n"/>
      <x:c r="G138" s="77" t="n"/>
      <x:c r="H138" s="76" t="n"/>
      <x:c r="I138" s="76" t="n"/>
      <x:c r="J138" s="76" t="n"/>
      <x:c r="K138" s="76" t="n"/>
      <x:c r="L138" s="76" t="n"/>
      <x:c r="M138" s="76" t="n"/>
      <x:c r="N138" s="76" t="n"/>
      <x:c r="O138" s="76" t="n"/>
      <x:c r="P138" s="76" t="n"/>
      <x:c r="Q138" s="76" t="n"/>
      <x:c r="R138" s="76" t="n"/>
      <x:c r="S138" s="76" t="n"/>
      <x:c r="T138" s="76" t="n"/>
      <x:c r="U138" s="165" t="n"/>
    </x:row>
    <x:row r="139">
      <x:c r="A139" s="76" t="n"/>
      <x:c r="B139" s="76" t="n"/>
      <x:c r="C139" s="76" t="n"/>
      <x:c r="D139" s="76" t="n"/>
      <x:c r="E139" s="5" t="str">
        <x:f>IF(AND(C139&lt;&gt;"",D139&lt;&gt;""),IFERROR(VALUE(RIGHT(D139,3))-VALUE(RIGHT(C139,3))+1,D139-C139+1),"")</x:f>
      </x:c>
      <x:c r="F139" s="76" t="n"/>
      <x:c r="G139" s="77" t="n"/>
      <x:c r="H139" s="76" t="n"/>
      <x:c r="I139" s="76" t="n"/>
      <x:c r="J139" s="76" t="n"/>
      <x:c r="K139" s="76" t="n"/>
      <x:c r="L139" s="76" t="n"/>
      <x:c r="M139" s="76" t="n"/>
      <x:c r="N139" s="76" t="n"/>
      <x:c r="O139" s="76" t="n"/>
      <x:c r="P139" s="76" t="n"/>
      <x:c r="Q139" s="76" t="n"/>
      <x:c r="R139" s="76" t="n"/>
      <x:c r="S139" s="76" t="n"/>
      <x:c r="T139" s="76" t="n"/>
      <x:c r="U139" s="165" t="n"/>
    </x:row>
    <x:row r="140">
      <x:c r="A140" s="76" t="n"/>
      <x:c r="B140" s="76" t="n"/>
      <x:c r="C140" s="76" t="n"/>
      <x:c r="D140" s="76" t="n"/>
      <x:c r="E140" s="5" t="str">
        <x:f>IF(AND(C140&lt;&gt;"",D140&lt;&gt;""),IFERROR(VALUE(RIGHT(D140,3))-VALUE(RIGHT(C140,3))+1,D140-C140+1),"")</x:f>
      </x:c>
      <x:c r="F140" s="76" t="n"/>
      <x:c r="G140" s="77" t="n"/>
      <x:c r="H140" s="76" t="n"/>
      <x:c r="I140" s="76" t="n"/>
      <x:c r="J140" s="76" t="n"/>
      <x:c r="K140" s="76" t="n"/>
      <x:c r="L140" s="76" t="n"/>
      <x:c r="M140" s="76" t="n"/>
      <x:c r="N140" s="76" t="n"/>
      <x:c r="O140" s="76" t="n"/>
      <x:c r="P140" s="76" t="n"/>
      <x:c r="Q140" s="76" t="n"/>
      <x:c r="R140" s="76" t="n"/>
      <x:c r="S140" s="76" t="n"/>
      <x:c r="T140" s="76" t="n"/>
      <x:c r="U140" s="165" t="n"/>
    </x:row>
    <x:row r="141">
      <x:c r="A141" s="76" t="n"/>
      <x:c r="B141" s="76" t="n"/>
      <x:c r="C141" s="76" t="n"/>
      <x:c r="D141" s="76" t="n"/>
      <x:c r="E141" s="5" t="str">
        <x:f>IF(AND(C141&lt;&gt;"",D141&lt;&gt;""),IFERROR(VALUE(RIGHT(D141,3))-VALUE(RIGHT(C141,3))+1,D141-C141+1),"")</x:f>
      </x:c>
      <x:c r="F141" s="76" t="n"/>
      <x:c r="G141" s="77" t="n"/>
      <x:c r="H141" s="76" t="n"/>
      <x:c r="I141" s="76" t="n"/>
      <x:c r="J141" s="76" t="n"/>
      <x:c r="K141" s="76" t="n"/>
      <x:c r="L141" s="76" t="n"/>
      <x:c r="M141" s="76" t="n"/>
      <x:c r="N141" s="76" t="n"/>
      <x:c r="O141" s="76" t="n"/>
      <x:c r="P141" s="76" t="n"/>
      <x:c r="Q141" s="76" t="n"/>
      <x:c r="R141" s="76" t="n"/>
      <x:c r="S141" s="76" t="n"/>
      <x:c r="T141" s="76" t="n"/>
      <x:c r="U141" s="165" t="n"/>
    </x:row>
    <x:row r="142">
      <x:c r="A142" s="76" t="n"/>
      <x:c r="B142" s="76" t="n"/>
      <x:c r="C142" s="76" t="n"/>
      <x:c r="D142" s="76" t="n"/>
      <x:c r="E142" s="5" t="str">
        <x:f>IF(AND(C142&lt;&gt;"",D142&lt;&gt;""),IFERROR(VALUE(RIGHT(D142,3))-VALUE(RIGHT(C142,3))+1,D142-C142+1),"")</x:f>
      </x:c>
      <x:c r="F142" s="76" t="n"/>
      <x:c r="G142" s="77" t="n"/>
      <x:c r="H142" s="76" t="n"/>
      <x:c r="I142" s="76" t="n"/>
      <x:c r="J142" s="76" t="n"/>
      <x:c r="K142" s="76" t="n"/>
      <x:c r="L142" s="76" t="n"/>
      <x:c r="M142" s="76" t="n"/>
      <x:c r="N142" s="76" t="n"/>
      <x:c r="O142" s="76" t="n"/>
      <x:c r="P142" s="76" t="n"/>
      <x:c r="Q142" s="76" t="n"/>
      <x:c r="R142" s="76" t="n"/>
      <x:c r="S142" s="76" t="n"/>
      <x:c r="T142" s="76" t="n"/>
      <x:c r="U142" s="165" t="n"/>
    </x:row>
    <x:row r="143">
      <x:c r="A143" s="76" t="n"/>
      <x:c r="B143" s="76" t="n"/>
      <x:c r="C143" s="76" t="n"/>
      <x:c r="D143" s="76" t="n"/>
      <x:c r="E143" s="5" t="str">
        <x:f>IF(AND(C143&lt;&gt;"",D143&lt;&gt;""),IFERROR(VALUE(RIGHT(D143,3))-VALUE(RIGHT(C143,3))+1,D143-C143+1),"")</x:f>
      </x:c>
      <x:c r="F143" s="76" t="n"/>
      <x:c r="G143" s="77" t="n"/>
      <x:c r="H143" s="76" t="n"/>
      <x:c r="I143" s="76" t="n"/>
      <x:c r="J143" s="76" t="n"/>
      <x:c r="K143" s="76" t="n"/>
      <x:c r="L143" s="76" t="n"/>
      <x:c r="M143" s="76" t="n"/>
      <x:c r="N143" s="76" t="n"/>
      <x:c r="O143" s="76" t="n"/>
      <x:c r="P143" s="76" t="n"/>
      <x:c r="Q143" s="76" t="n"/>
      <x:c r="R143" s="76" t="n"/>
      <x:c r="S143" s="76" t="n"/>
      <x:c r="T143" s="76" t="n"/>
      <x:c r="U143" s="165" t="n"/>
    </x:row>
    <x:row r="144">
      <x:c r="A144" s="76" t="n"/>
      <x:c r="B144" s="76" t="n"/>
      <x:c r="C144" s="76" t="n"/>
      <x:c r="D144" s="76" t="n"/>
      <x:c r="E144" s="5" t="str">
        <x:f>IF(AND(C144&lt;&gt;"",D144&lt;&gt;""),IFERROR(VALUE(RIGHT(D144,3))-VALUE(RIGHT(C144,3))+1,D144-C144+1),"")</x:f>
      </x:c>
      <x:c r="F144" s="76" t="n"/>
      <x:c r="G144" s="77" t="n"/>
      <x:c r="H144" s="76" t="n"/>
      <x:c r="I144" s="76" t="n"/>
      <x:c r="J144" s="76" t="n"/>
      <x:c r="K144" s="76" t="n"/>
      <x:c r="L144" s="76" t="n"/>
      <x:c r="M144" s="76" t="n"/>
      <x:c r="N144" s="76" t="n"/>
      <x:c r="O144" s="76" t="n"/>
      <x:c r="P144" s="76" t="n"/>
      <x:c r="Q144" s="76" t="n"/>
      <x:c r="R144" s="76" t="n"/>
      <x:c r="S144" s="76" t="n"/>
      <x:c r="T144" s="76" t="n"/>
      <x:c r="U144" s="165" t="n"/>
    </x:row>
    <x:row r="145">
      <x:c r="A145" s="76" t="n"/>
      <x:c r="B145" s="76" t="n"/>
      <x:c r="C145" s="76" t="n"/>
      <x:c r="D145" s="76" t="n"/>
      <x:c r="E145" s="5" t="str">
        <x:f>IF(AND(C145&lt;&gt;"",D145&lt;&gt;""),IFERROR(VALUE(RIGHT(D145,3))-VALUE(RIGHT(C145,3))+1,D145-C145+1),"")</x:f>
      </x:c>
      <x:c r="F145" s="76" t="n"/>
      <x:c r="G145" s="77" t="n"/>
      <x:c r="H145" s="76" t="n"/>
      <x:c r="I145" s="76" t="n"/>
      <x:c r="J145" s="76" t="n"/>
      <x:c r="K145" s="76" t="n"/>
      <x:c r="L145" s="76" t="n"/>
      <x:c r="M145" s="76" t="n"/>
      <x:c r="N145" s="76" t="n"/>
      <x:c r="O145" s="76" t="n"/>
      <x:c r="P145" s="76" t="n"/>
      <x:c r="Q145" s="76" t="n"/>
      <x:c r="R145" s="76" t="n"/>
      <x:c r="S145" s="76" t="n"/>
      <x:c r="T145" s="76" t="n"/>
      <x:c r="U145" s="165" t="n"/>
    </x:row>
    <x:row r="146">
      <x:c r="A146" s="76" t="n"/>
      <x:c r="B146" s="76" t="n"/>
      <x:c r="C146" s="76" t="n"/>
      <x:c r="D146" s="76" t="n"/>
      <x:c r="E146" s="5" t="str">
        <x:f>IF(AND(C146&lt;&gt;"",D146&lt;&gt;""),IFERROR(VALUE(RIGHT(D146,3))-VALUE(RIGHT(C146,3))+1,D146-C146+1),"")</x:f>
      </x:c>
      <x:c r="F146" s="76" t="n"/>
      <x:c r="G146" s="77" t="n"/>
      <x:c r="H146" s="76" t="n"/>
      <x:c r="I146" s="76" t="n"/>
      <x:c r="J146" s="76" t="n"/>
      <x:c r="K146" s="76" t="n"/>
      <x:c r="L146" s="76" t="n"/>
      <x:c r="M146" s="76" t="n"/>
      <x:c r="N146" s="76" t="n"/>
      <x:c r="O146" s="76" t="n"/>
      <x:c r="P146" s="76" t="n"/>
      <x:c r="Q146" s="76" t="n"/>
      <x:c r="R146" s="76" t="n"/>
      <x:c r="S146" s="76" t="n"/>
      <x:c r="T146" s="76" t="n"/>
      <x:c r="U146" s="165" t="n"/>
    </x:row>
    <x:row r="147">
      <x:c r="A147" s="76" t="n"/>
      <x:c r="B147" s="76" t="n"/>
      <x:c r="C147" s="76" t="n"/>
      <x:c r="D147" s="76" t="n"/>
      <x:c r="E147" s="5" t="str">
        <x:f>IF(AND(C147&lt;&gt;"",D147&lt;&gt;""),IFERROR(VALUE(RIGHT(D147,3))-VALUE(RIGHT(C147,3))+1,D147-C147+1),"")</x:f>
      </x:c>
      <x:c r="F147" s="76" t="n"/>
      <x:c r="G147" s="77" t="n"/>
      <x:c r="H147" s="76" t="n"/>
      <x:c r="I147" s="76" t="n"/>
      <x:c r="J147" s="76" t="n"/>
      <x:c r="K147" s="76" t="n"/>
      <x:c r="L147" s="76" t="n"/>
      <x:c r="M147" s="76" t="n"/>
      <x:c r="N147" s="76" t="n"/>
      <x:c r="O147" s="76" t="n"/>
      <x:c r="P147" s="76" t="n"/>
      <x:c r="Q147" s="76" t="n"/>
      <x:c r="R147" s="76" t="n"/>
      <x:c r="S147" s="76" t="n"/>
      <x:c r="T147" s="76" t="n"/>
      <x:c r="U147" s="165" t="n"/>
    </x:row>
    <x:row r="148">
      <x:c r="A148" s="76" t="n"/>
      <x:c r="B148" s="76" t="n"/>
      <x:c r="C148" s="76" t="n"/>
      <x:c r="D148" s="76" t="n"/>
      <x:c r="E148" s="5" t="str">
        <x:f>IF(AND(C148&lt;&gt;"",D148&lt;&gt;""),IFERROR(VALUE(RIGHT(D148,3))-VALUE(RIGHT(C148,3))+1,D148-C148+1),"")</x:f>
      </x:c>
      <x:c r="F148" s="76" t="n"/>
      <x:c r="G148" s="77" t="n"/>
      <x:c r="H148" s="76" t="n"/>
      <x:c r="I148" s="76" t="n"/>
      <x:c r="J148" s="76" t="n"/>
      <x:c r="K148" s="76" t="n"/>
      <x:c r="L148" s="76" t="n"/>
      <x:c r="M148" s="76" t="n"/>
      <x:c r="N148" s="76" t="n"/>
      <x:c r="O148" s="76" t="n"/>
      <x:c r="P148" s="76" t="n"/>
      <x:c r="Q148" s="76" t="n"/>
      <x:c r="R148" s="76" t="n"/>
      <x:c r="S148" s="76" t="n"/>
      <x:c r="T148" s="76" t="n"/>
      <x:c r="U148" s="165" t="n"/>
    </x:row>
    <x:row r="149">
      <x:c r="A149" s="76" t="n"/>
      <x:c r="B149" s="76" t="n"/>
      <x:c r="C149" s="76" t="n"/>
      <x:c r="D149" s="76" t="n"/>
      <x:c r="E149" s="5" t="str">
        <x:f>IF(AND(C149&lt;&gt;"",D149&lt;&gt;""),IFERROR(VALUE(RIGHT(D149,3))-VALUE(RIGHT(C149,3))+1,D149-C149+1),"")</x:f>
      </x:c>
      <x:c r="F149" s="76" t="n"/>
      <x:c r="G149" s="77" t="n"/>
      <x:c r="H149" s="76" t="n"/>
      <x:c r="I149" s="76" t="n"/>
      <x:c r="J149" s="76" t="n"/>
      <x:c r="K149" s="76" t="n"/>
      <x:c r="L149" s="76" t="n"/>
      <x:c r="M149" s="76" t="n"/>
      <x:c r="N149" s="76" t="n"/>
      <x:c r="O149" s="76" t="n"/>
      <x:c r="P149" s="76" t="n"/>
      <x:c r="Q149" s="76" t="n"/>
      <x:c r="R149" s="76" t="n"/>
      <x:c r="S149" s="76" t="n"/>
      <x:c r="T149" s="76" t="n"/>
      <x:c r="U149" s="165" t="n"/>
    </x:row>
    <x:row r="150">
      <x:c r="A150" s="76" t="n"/>
      <x:c r="B150" s="76" t="n"/>
      <x:c r="C150" s="76" t="n"/>
      <x:c r="D150" s="76" t="n"/>
      <x:c r="E150" s="5" t="str">
        <x:f>IF(AND(C150&lt;&gt;"",D150&lt;&gt;""),IFERROR(VALUE(RIGHT(D150,3))-VALUE(RIGHT(C150,3))+1,D150-C150+1),"")</x:f>
      </x:c>
      <x:c r="F150" s="76" t="n"/>
      <x:c r="G150" s="77" t="n"/>
      <x:c r="H150" s="76" t="n"/>
      <x:c r="I150" s="76" t="n"/>
      <x:c r="J150" s="76" t="n"/>
      <x:c r="K150" s="76" t="n"/>
      <x:c r="L150" s="76" t="n"/>
      <x:c r="M150" s="76" t="n"/>
      <x:c r="N150" s="76" t="n"/>
      <x:c r="O150" s="76" t="n"/>
      <x:c r="P150" s="76" t="n"/>
      <x:c r="Q150" s="76" t="n"/>
      <x:c r="R150" s="76" t="n"/>
      <x:c r="S150" s="76" t="n"/>
      <x:c r="T150" s="76" t="n"/>
      <x:c r="U150" s="165" t="n"/>
    </x:row>
    <x:row r="151">
      <x:c r="A151" s="76" t="n"/>
      <x:c r="B151" s="76" t="n"/>
      <x:c r="C151" s="76" t="n"/>
      <x:c r="D151" s="76" t="n"/>
      <x:c r="E151" s="5" t="str">
        <x:f>IF(AND(C151&lt;&gt;"",D151&lt;&gt;""),IFERROR(VALUE(RIGHT(D151,3))-VALUE(RIGHT(C151,3))+1,D151-C151+1),"")</x:f>
      </x:c>
      <x:c r="F151" s="76" t="n"/>
      <x:c r="G151" s="77" t="n"/>
      <x:c r="H151" s="76" t="n"/>
      <x:c r="I151" s="76" t="n"/>
      <x:c r="J151" s="76" t="n"/>
      <x:c r="K151" s="76" t="n"/>
      <x:c r="L151" s="76" t="n"/>
      <x:c r="M151" s="76" t="n"/>
      <x:c r="N151" s="76" t="n"/>
      <x:c r="O151" s="76" t="n"/>
      <x:c r="P151" s="76" t="n"/>
      <x:c r="Q151" s="76" t="n"/>
      <x:c r="R151" s="76" t="n"/>
      <x:c r="S151" s="76" t="n"/>
      <x:c r="T151" s="76" t="n"/>
      <x:c r="U151" s="165" t="n"/>
    </x:row>
    <x:row r="152">
      <x:c r="A152" s="76" t="n"/>
      <x:c r="B152" s="76" t="n"/>
      <x:c r="C152" s="76" t="n"/>
      <x:c r="D152" s="76" t="n"/>
      <x:c r="E152" s="5" t="str">
        <x:f>IF(AND(C152&lt;&gt;"",D152&lt;&gt;""),IFERROR(VALUE(RIGHT(D152,3))-VALUE(RIGHT(C152,3))+1,D152-C152+1),"")</x:f>
      </x:c>
      <x:c r="F152" s="76" t="n"/>
      <x:c r="G152" s="77" t="n"/>
      <x:c r="H152" s="76" t="n"/>
      <x:c r="I152" s="76" t="n"/>
      <x:c r="J152" s="76" t="n"/>
      <x:c r="K152" s="76" t="n"/>
      <x:c r="L152" s="76" t="n"/>
      <x:c r="M152" s="76" t="n"/>
      <x:c r="N152" s="76" t="n"/>
      <x:c r="O152" s="76" t="n"/>
      <x:c r="P152" s="76" t="n"/>
      <x:c r="Q152" s="76" t="n"/>
      <x:c r="R152" s="76" t="n"/>
      <x:c r="S152" s="76" t="n"/>
      <x:c r="T152" s="76" t="n"/>
      <x:c r="U152" s="165" t="n"/>
    </x:row>
    <x:row r="153">
      <x:c r="A153" s="76" t="n"/>
      <x:c r="B153" s="76" t="n"/>
      <x:c r="C153" s="76" t="n"/>
      <x:c r="D153" s="76" t="n"/>
      <x:c r="E153" s="5" t="str">
        <x:f>IF(AND(C153&lt;&gt;"",D153&lt;&gt;""),IFERROR(VALUE(RIGHT(D153,3))-VALUE(RIGHT(C153,3))+1,D153-C153+1),"")</x:f>
      </x:c>
      <x:c r="F153" s="76" t="n"/>
      <x:c r="G153" s="77" t="n"/>
      <x:c r="H153" s="76" t="n"/>
      <x:c r="I153" s="76" t="n"/>
      <x:c r="J153" s="76" t="n"/>
      <x:c r="K153" s="76" t="n"/>
      <x:c r="L153" s="76" t="n"/>
      <x:c r="M153" s="76" t="n"/>
      <x:c r="N153" s="76" t="n"/>
      <x:c r="O153" s="76" t="n"/>
      <x:c r="P153" s="76" t="n"/>
      <x:c r="Q153" s="76" t="n"/>
      <x:c r="R153" s="76" t="n"/>
      <x:c r="S153" s="76" t="n"/>
      <x:c r="T153" s="76" t="n"/>
      <x:c r="U153" s="165" t="n"/>
    </x:row>
    <x:row r="154">
      <x:c r="A154" s="76" t="n"/>
      <x:c r="B154" s="76" t="n"/>
      <x:c r="C154" s="76" t="n"/>
      <x:c r="D154" s="76" t="n"/>
      <x:c r="E154" s="5" t="str">
        <x:f>IF(AND(C154&lt;&gt;"",D154&lt;&gt;""),IFERROR(VALUE(RIGHT(D154,3))-VALUE(RIGHT(C154,3))+1,D154-C154+1),"")</x:f>
      </x:c>
      <x:c r="F154" s="76" t="n"/>
      <x:c r="G154" s="77" t="n"/>
      <x:c r="H154" s="76" t="n"/>
      <x:c r="I154" s="76" t="n"/>
      <x:c r="J154" s="76" t="n"/>
      <x:c r="K154" s="76" t="n"/>
      <x:c r="L154" s="76" t="n"/>
      <x:c r="M154" s="76" t="n"/>
      <x:c r="N154" s="76" t="n"/>
      <x:c r="O154" s="76" t="n"/>
      <x:c r="P154" s="76" t="n"/>
      <x:c r="Q154" s="76" t="n"/>
      <x:c r="R154" s="76" t="n"/>
      <x:c r="S154" s="76" t="n"/>
      <x:c r="T154" s="76" t="n"/>
      <x:c r="U154" s="165" t="n"/>
    </x:row>
    <x:row r="155">
      <x:c r="A155" s="76" t="n"/>
      <x:c r="B155" s="76" t="n"/>
      <x:c r="C155" s="76" t="n"/>
      <x:c r="D155" s="76" t="n"/>
      <x:c r="E155" s="5" t="str">
        <x:f>IF(AND(C155&lt;&gt;"",D155&lt;&gt;""),IFERROR(VALUE(RIGHT(D155,3))-VALUE(RIGHT(C155,3))+1,D155-C155+1),"")</x:f>
      </x:c>
      <x:c r="F155" s="76" t="n"/>
      <x:c r="G155" s="77" t="n"/>
      <x:c r="H155" s="76" t="n"/>
      <x:c r="I155" s="76" t="n"/>
      <x:c r="J155" s="76" t="n"/>
      <x:c r="K155" s="76" t="n"/>
      <x:c r="L155" s="76" t="n"/>
      <x:c r="M155" s="76" t="n"/>
      <x:c r="N155" s="76" t="n"/>
      <x:c r="O155" s="76" t="n"/>
      <x:c r="P155" s="76" t="n"/>
      <x:c r="Q155" s="76" t="n"/>
      <x:c r="R155" s="76" t="n"/>
      <x:c r="S155" s="76" t="n"/>
      <x:c r="T155" s="76" t="n"/>
      <x:c r="U155" s="165" t="n"/>
    </x:row>
    <x:row r="156">
      <x:c r="A156" s="76" t="n"/>
      <x:c r="B156" s="76" t="n"/>
      <x:c r="C156" s="76" t="n"/>
      <x:c r="D156" s="76" t="n"/>
      <x:c r="E156" s="5" t="str">
        <x:f>IF(AND(C156&lt;&gt;"",D156&lt;&gt;""),IFERROR(VALUE(RIGHT(D156,3))-VALUE(RIGHT(C156,3))+1,D156-C156+1),"")</x:f>
      </x:c>
      <x:c r="F156" s="76" t="n"/>
      <x:c r="G156" s="77" t="n"/>
      <x:c r="H156" s="76" t="n"/>
      <x:c r="I156" s="76" t="n"/>
      <x:c r="J156" s="76" t="n"/>
      <x:c r="K156" s="76" t="n"/>
      <x:c r="L156" s="76" t="n"/>
      <x:c r="M156" s="76" t="n"/>
      <x:c r="N156" s="76" t="n"/>
      <x:c r="O156" s="76" t="n"/>
      <x:c r="P156" s="76" t="n"/>
      <x:c r="Q156" s="76" t="n"/>
      <x:c r="R156" s="76" t="n"/>
      <x:c r="S156" s="76" t="n"/>
      <x:c r="T156" s="76" t="n"/>
      <x:c r="U156" s="165" t="n"/>
    </x:row>
    <x:row r="157">
      <x:c r="A157" s="76" t="n"/>
      <x:c r="B157" s="76" t="n"/>
      <x:c r="C157" s="76" t="n"/>
      <x:c r="D157" s="76" t="n"/>
      <x:c r="E157" s="5" t="str">
        <x:f>IF(AND(C157&lt;&gt;"",D157&lt;&gt;""),IFERROR(VALUE(RIGHT(D157,3))-VALUE(RIGHT(C157,3))+1,D157-C157+1),"")</x:f>
      </x:c>
      <x:c r="F157" s="76" t="n"/>
      <x:c r="G157" s="77" t="n"/>
      <x:c r="H157" s="76" t="n"/>
      <x:c r="I157" s="76" t="n"/>
      <x:c r="J157" s="76" t="n"/>
      <x:c r="K157" s="76" t="n"/>
      <x:c r="L157" s="76" t="n"/>
      <x:c r="M157" s="76" t="n"/>
      <x:c r="N157" s="76" t="n"/>
      <x:c r="O157" s="76" t="n"/>
      <x:c r="P157" s="76" t="n"/>
      <x:c r="Q157" s="76" t="n"/>
      <x:c r="R157" s="76" t="n"/>
      <x:c r="S157" s="76" t="n"/>
      <x:c r="T157" s="76" t="n"/>
      <x:c r="U157" s="165" t="n"/>
    </x:row>
    <x:row r="158">
      <x:c r="A158" s="76" t="n"/>
      <x:c r="B158" s="76" t="n"/>
      <x:c r="C158" s="76" t="n"/>
      <x:c r="D158" s="76" t="n"/>
      <x:c r="E158" s="5" t="str">
        <x:f>IF(AND(C158&lt;&gt;"",D158&lt;&gt;""),IFERROR(VALUE(RIGHT(D158,3))-VALUE(RIGHT(C158,3))+1,D158-C158+1),"")</x:f>
      </x:c>
      <x:c r="F158" s="76" t="n"/>
      <x:c r="G158" s="77" t="n"/>
      <x:c r="H158" s="76" t="n"/>
      <x:c r="I158" s="76" t="n"/>
      <x:c r="J158" s="76" t="n"/>
      <x:c r="K158" s="76" t="n"/>
      <x:c r="L158" s="76" t="n"/>
      <x:c r="M158" s="76" t="n"/>
      <x:c r="N158" s="76" t="n"/>
      <x:c r="O158" s="76" t="n"/>
      <x:c r="P158" s="76" t="n"/>
      <x:c r="Q158" s="76" t="n"/>
      <x:c r="R158" s="76" t="n"/>
      <x:c r="S158" s="76" t="n"/>
      <x:c r="T158" s="76" t="n"/>
      <x:c r="U158" s="165" t="n"/>
    </x:row>
    <x:row r="159">
      <x:c r="A159" s="76" t="n"/>
      <x:c r="B159" s="76" t="n"/>
      <x:c r="C159" s="76" t="n"/>
      <x:c r="D159" s="76" t="n"/>
      <x:c r="E159" s="5" t="str">
        <x:f>IF(AND(C159&lt;&gt;"",D159&lt;&gt;""),IFERROR(VALUE(RIGHT(D159,3))-VALUE(RIGHT(C159,3))+1,D159-C159+1),"")</x:f>
      </x:c>
      <x:c r="F159" s="76" t="n"/>
      <x:c r="G159" s="77" t="n"/>
      <x:c r="H159" s="76" t="n"/>
      <x:c r="I159" s="76" t="n"/>
      <x:c r="J159" s="76" t="n"/>
      <x:c r="K159" s="76" t="n"/>
      <x:c r="L159" s="76" t="n"/>
      <x:c r="M159" s="76" t="n"/>
      <x:c r="N159" s="76" t="n"/>
      <x:c r="O159" s="76" t="n"/>
      <x:c r="P159" s="76" t="n"/>
      <x:c r="Q159" s="76" t="n"/>
      <x:c r="R159" s="76" t="n"/>
      <x:c r="S159" s="76" t="n"/>
      <x:c r="T159" s="76" t="n"/>
      <x:c r="U159" s="165" t="n"/>
    </x:row>
    <x:row r="160">
      <x:c r="A160" s="76" t="n"/>
      <x:c r="B160" s="76" t="n"/>
      <x:c r="C160" s="76" t="n"/>
      <x:c r="D160" s="76" t="n"/>
      <x:c r="E160" s="5" t="str">
        <x:f>IF(AND(C160&lt;&gt;"",D160&lt;&gt;""),IFERROR(VALUE(RIGHT(D160,3))-VALUE(RIGHT(C160,3))+1,D160-C160+1),"")</x:f>
      </x:c>
      <x:c r="F160" s="76" t="n"/>
      <x:c r="G160" s="77" t="n"/>
      <x:c r="H160" s="76" t="n"/>
      <x:c r="I160" s="76" t="n"/>
      <x:c r="J160" s="76" t="n"/>
      <x:c r="K160" s="76" t="n"/>
      <x:c r="L160" s="76" t="n"/>
      <x:c r="M160" s="76" t="n"/>
      <x:c r="N160" s="76" t="n"/>
      <x:c r="O160" s="76" t="n"/>
      <x:c r="P160" s="76" t="n"/>
      <x:c r="Q160" s="76" t="n"/>
      <x:c r="R160" s="76" t="n"/>
      <x:c r="S160" s="76" t="n"/>
      <x:c r="T160" s="76" t="n"/>
      <x:c r="U160" s="165" t="n"/>
    </x:row>
    <x:row r="161">
      <x:c r="A161" s="76" t="n"/>
      <x:c r="B161" s="76" t="n"/>
      <x:c r="C161" s="76" t="n"/>
      <x:c r="D161" s="76" t="n"/>
      <x:c r="E161" s="5" t="str">
        <x:f>IF(AND(C161&lt;&gt;"",D161&lt;&gt;""),IFERROR(VALUE(RIGHT(D161,3))-VALUE(RIGHT(C161,3))+1,D161-C161+1),"")</x:f>
      </x:c>
      <x:c r="F161" s="76" t="n"/>
      <x:c r="G161" s="77" t="n"/>
      <x:c r="H161" s="76" t="n"/>
      <x:c r="I161" s="76" t="n"/>
      <x:c r="J161" s="76" t="n"/>
      <x:c r="K161" s="76" t="n"/>
      <x:c r="L161" s="76" t="n"/>
      <x:c r="M161" s="76" t="n"/>
      <x:c r="N161" s="76" t="n"/>
      <x:c r="O161" s="76" t="n"/>
      <x:c r="P161" s="76" t="n"/>
      <x:c r="Q161" s="76" t="n"/>
      <x:c r="R161" s="76" t="n"/>
      <x:c r="S161" s="76" t="n"/>
      <x:c r="T161" s="76" t="n"/>
      <x:c r="U161" s="165" t="n"/>
    </x:row>
    <x:row r="162">
      <x:c r="A162" s="76" t="n"/>
      <x:c r="B162" s="76" t="n"/>
      <x:c r="C162" s="76" t="n"/>
      <x:c r="D162" s="76" t="n"/>
      <x:c r="E162" s="5" t="str">
        <x:f>IF(AND(C162&lt;&gt;"",D162&lt;&gt;""),IFERROR(VALUE(RIGHT(D162,3))-VALUE(RIGHT(C162,3))+1,D162-C162+1),"")</x:f>
      </x:c>
      <x:c r="F162" s="76" t="n"/>
      <x:c r="G162" s="77" t="n"/>
      <x:c r="H162" s="76" t="n"/>
      <x:c r="I162" s="76" t="n"/>
      <x:c r="J162" s="76" t="n"/>
      <x:c r="K162" s="76" t="n"/>
      <x:c r="L162" s="76" t="n"/>
      <x:c r="M162" s="76" t="n"/>
      <x:c r="N162" s="76" t="n"/>
      <x:c r="O162" s="76" t="n"/>
      <x:c r="P162" s="76" t="n"/>
      <x:c r="Q162" s="76" t="n"/>
      <x:c r="R162" s="76" t="n"/>
      <x:c r="S162" s="76" t="n"/>
      <x:c r="T162" s="76" t="n"/>
      <x:c r="U162" s="165" t="n"/>
    </x:row>
    <x:row r="163">
      <x:c r="A163" s="76" t="n"/>
      <x:c r="B163" s="76" t="n"/>
      <x:c r="C163" s="76" t="n"/>
      <x:c r="D163" s="76" t="n"/>
      <x:c r="E163" s="5" t="str">
        <x:f>IF(AND(C163&lt;&gt;"",D163&lt;&gt;""),IFERROR(VALUE(RIGHT(D163,3))-VALUE(RIGHT(C163,3))+1,D163-C163+1),"")</x:f>
      </x:c>
      <x:c r="F163" s="76" t="n"/>
      <x:c r="G163" s="77" t="n"/>
      <x:c r="H163" s="76" t="n"/>
      <x:c r="I163" s="76" t="n"/>
      <x:c r="J163" s="76" t="n"/>
      <x:c r="K163" s="76" t="n"/>
      <x:c r="L163" s="76" t="n"/>
      <x:c r="M163" s="76" t="n"/>
      <x:c r="N163" s="76" t="n"/>
      <x:c r="O163" s="76" t="n"/>
      <x:c r="P163" s="76" t="n"/>
      <x:c r="Q163" s="76" t="n"/>
      <x:c r="R163" s="76" t="n"/>
      <x:c r="S163" s="76" t="n"/>
      <x:c r="T163" s="76" t="n"/>
      <x:c r="U163" s="165" t="n"/>
    </x:row>
    <x:row r="164">
      <x:c r="A164" s="76" t="n"/>
      <x:c r="B164" s="76" t="n"/>
      <x:c r="C164" s="76" t="n"/>
      <x:c r="D164" s="76" t="n"/>
      <x:c r="E164" s="5" t="str">
        <x:f>IF(AND(C164&lt;&gt;"",D164&lt;&gt;""),IFERROR(VALUE(RIGHT(D164,3))-VALUE(RIGHT(C164,3))+1,D164-C164+1),"")</x:f>
      </x:c>
      <x:c r="F164" s="76" t="n"/>
      <x:c r="G164" s="77" t="n"/>
      <x:c r="H164" s="76" t="n"/>
      <x:c r="I164" s="76" t="n"/>
      <x:c r="J164" s="76" t="n"/>
      <x:c r="K164" s="76" t="n"/>
      <x:c r="L164" s="76" t="n"/>
      <x:c r="M164" s="76" t="n"/>
      <x:c r="N164" s="76" t="n"/>
      <x:c r="O164" s="76" t="n"/>
      <x:c r="P164" s="76" t="n"/>
      <x:c r="Q164" s="76" t="n"/>
      <x:c r="R164" s="76" t="n"/>
      <x:c r="S164" s="76" t="n"/>
      <x:c r="T164" s="76" t="n"/>
      <x:c r="U164" s="165" t="n"/>
    </x:row>
    <x:row r="165">
      <x:c r="A165" s="76" t="n"/>
      <x:c r="B165" s="76" t="n"/>
      <x:c r="C165" s="76" t="n"/>
      <x:c r="D165" s="76" t="n"/>
      <x:c r="E165" s="5" t="str">
        <x:f>IF(AND(C165&lt;&gt;"",D165&lt;&gt;""),IFERROR(VALUE(RIGHT(D165,3))-VALUE(RIGHT(C165,3))+1,D165-C165+1),"")</x:f>
      </x:c>
      <x:c r="F165" s="76" t="n"/>
      <x:c r="G165" s="77" t="n"/>
      <x:c r="H165" s="76" t="n"/>
      <x:c r="I165" s="76" t="n"/>
      <x:c r="J165" s="76" t="n"/>
      <x:c r="K165" s="76" t="n"/>
      <x:c r="L165" s="76" t="n"/>
      <x:c r="M165" s="76" t="n"/>
      <x:c r="N165" s="76" t="n"/>
      <x:c r="O165" s="76" t="n"/>
      <x:c r="P165" s="76" t="n"/>
      <x:c r="Q165" s="76" t="n"/>
      <x:c r="R165" s="76" t="n"/>
      <x:c r="S165" s="76" t="n"/>
      <x:c r="T165" s="76" t="n"/>
      <x:c r="U165" s="165" t="n"/>
    </x:row>
    <x:row r="166">
      <x:c r="A166" s="76" t="n"/>
      <x:c r="B166" s="76" t="n"/>
      <x:c r="C166" s="76" t="n"/>
      <x:c r="D166" s="76" t="n"/>
      <x:c r="E166" s="5" t="str">
        <x:f>IF(AND(C166&lt;&gt;"",D166&lt;&gt;""),IFERROR(VALUE(RIGHT(D166,3))-VALUE(RIGHT(C166,3))+1,D166-C166+1),"")</x:f>
      </x:c>
      <x:c r="F166" s="76" t="n"/>
      <x:c r="G166" s="77" t="n"/>
      <x:c r="H166" s="76" t="n"/>
      <x:c r="I166" s="76" t="n"/>
      <x:c r="J166" s="76" t="n"/>
      <x:c r="K166" s="76" t="n"/>
      <x:c r="L166" s="76" t="n"/>
      <x:c r="M166" s="76" t="n"/>
      <x:c r="N166" s="76" t="n"/>
      <x:c r="O166" s="76" t="n"/>
      <x:c r="P166" s="76" t="n"/>
      <x:c r="Q166" s="76" t="n"/>
      <x:c r="R166" s="76" t="n"/>
      <x:c r="S166" s="76" t="n"/>
      <x:c r="T166" s="76" t="n"/>
      <x:c r="U166" s="165" t="n"/>
    </x:row>
    <x:row r="167">
      <x:c r="A167" s="76" t="n"/>
      <x:c r="B167" s="76" t="n"/>
      <x:c r="C167" s="76" t="n"/>
      <x:c r="D167" s="76" t="n"/>
      <x:c r="E167" s="5" t="str">
        <x:f>IF(AND(C167&lt;&gt;"",D167&lt;&gt;""),IFERROR(VALUE(RIGHT(D167,3))-VALUE(RIGHT(C167,3))+1,D167-C167+1),"")</x:f>
      </x:c>
      <x:c r="F167" s="76" t="n"/>
      <x:c r="G167" s="77" t="n"/>
      <x:c r="H167" s="76" t="n"/>
      <x:c r="I167" s="76" t="n"/>
      <x:c r="J167" s="76" t="n"/>
      <x:c r="K167" s="76" t="n"/>
      <x:c r="L167" s="76" t="n"/>
      <x:c r="M167" s="76" t="n"/>
      <x:c r="N167" s="76" t="n"/>
      <x:c r="O167" s="76" t="n"/>
      <x:c r="P167" s="76" t="n"/>
      <x:c r="Q167" s="76" t="n"/>
      <x:c r="R167" s="76" t="n"/>
      <x:c r="S167" s="76" t="n"/>
      <x:c r="T167" s="76" t="n"/>
      <x:c r="U167" s="165" t="n"/>
    </x:row>
    <x:row r="168">
      <x:c r="A168" s="76" t="n"/>
      <x:c r="B168" s="76" t="n"/>
      <x:c r="C168" s="76" t="n"/>
      <x:c r="D168" s="76" t="n"/>
      <x:c r="E168" s="5" t="str">
        <x:f>IF(AND(C168&lt;&gt;"",D168&lt;&gt;""),IFERROR(VALUE(RIGHT(D168,3))-VALUE(RIGHT(C168,3))+1,D168-C168+1),"")</x:f>
      </x:c>
      <x:c r="F168" s="76" t="n"/>
      <x:c r="G168" s="77" t="n"/>
      <x:c r="H168" s="76" t="n"/>
      <x:c r="I168" s="76" t="n"/>
      <x:c r="J168" s="76" t="n"/>
      <x:c r="K168" s="76" t="n"/>
      <x:c r="L168" s="76" t="n"/>
      <x:c r="M168" s="76" t="n"/>
      <x:c r="N168" s="76" t="n"/>
      <x:c r="O168" s="76" t="n"/>
      <x:c r="P168" s="76" t="n"/>
      <x:c r="Q168" s="76" t="n"/>
      <x:c r="R168" s="76" t="n"/>
      <x:c r="S168" s="76" t="n"/>
      <x:c r="T168" s="76" t="n"/>
      <x:c r="U168" s="165" t="n"/>
    </x:row>
    <x:row r="169">
      <x:c r="A169" s="76" t="n"/>
      <x:c r="B169" s="76" t="n"/>
      <x:c r="C169" s="76" t="n"/>
      <x:c r="D169" s="76" t="n"/>
      <x:c r="E169" s="5" t="str">
        <x:f>IF(AND(C169&lt;&gt;"",D169&lt;&gt;""),IFERROR(VALUE(RIGHT(D169,3))-VALUE(RIGHT(C169,3))+1,D169-C169+1),"")</x:f>
      </x:c>
      <x:c r="F169" s="76" t="n"/>
      <x:c r="G169" s="77" t="n"/>
      <x:c r="H169" s="76" t="n"/>
      <x:c r="I169" s="76" t="n"/>
      <x:c r="J169" s="76" t="n"/>
      <x:c r="K169" s="76" t="n"/>
      <x:c r="L169" s="76" t="n"/>
      <x:c r="M169" s="76" t="n"/>
      <x:c r="N169" s="76" t="n"/>
      <x:c r="O169" s="76" t="n"/>
      <x:c r="P169" s="76" t="n"/>
      <x:c r="Q169" s="76" t="n"/>
      <x:c r="R169" s="76" t="n"/>
      <x:c r="S169" s="76" t="n"/>
      <x:c r="T169" s="76" t="n"/>
      <x:c r="U169" s="165" t="n"/>
    </x:row>
    <x:row r="170">
      <x:c r="A170" s="76" t="n"/>
      <x:c r="B170" s="76" t="n"/>
      <x:c r="C170" s="76" t="n"/>
      <x:c r="D170" s="76" t="n"/>
      <x:c r="E170" s="5" t="str">
        <x:f>IF(AND(C170&lt;&gt;"",D170&lt;&gt;""),IFERROR(VALUE(RIGHT(D170,3))-VALUE(RIGHT(C170,3))+1,D170-C170+1),"")</x:f>
      </x:c>
      <x:c r="F170" s="76" t="n"/>
      <x:c r="G170" s="77" t="n"/>
      <x:c r="H170" s="76" t="n"/>
      <x:c r="I170" s="76" t="n"/>
      <x:c r="J170" s="76" t="n"/>
      <x:c r="K170" s="76" t="n"/>
      <x:c r="L170" s="76" t="n"/>
      <x:c r="M170" s="76" t="n"/>
      <x:c r="N170" s="76" t="n"/>
      <x:c r="O170" s="76" t="n"/>
      <x:c r="P170" s="76" t="n"/>
      <x:c r="Q170" s="76" t="n"/>
      <x:c r="R170" s="76" t="n"/>
      <x:c r="S170" s="76" t="n"/>
      <x:c r="T170" s="76" t="n"/>
      <x:c r="U170" s="165" t="n"/>
    </x:row>
    <x:row r="171">
      <x:c r="A171" s="76" t="n"/>
      <x:c r="B171" s="76" t="n"/>
      <x:c r="C171" s="76" t="n"/>
      <x:c r="D171" s="76" t="n"/>
      <x:c r="E171" s="5" t="str">
        <x:f>IF(AND(C171&lt;&gt;"",D171&lt;&gt;""),IFERROR(VALUE(RIGHT(D171,3))-VALUE(RIGHT(C171,3))+1,D171-C171+1),"")</x:f>
      </x:c>
      <x:c r="F171" s="76" t="n"/>
      <x:c r="G171" s="77" t="n"/>
      <x:c r="H171" s="76" t="n"/>
      <x:c r="I171" s="76" t="n"/>
      <x:c r="J171" s="76" t="n"/>
      <x:c r="K171" s="76" t="n"/>
      <x:c r="L171" s="76" t="n"/>
      <x:c r="M171" s="76" t="n"/>
      <x:c r="N171" s="76" t="n"/>
      <x:c r="O171" s="76" t="n"/>
      <x:c r="P171" s="76" t="n"/>
      <x:c r="Q171" s="76" t="n"/>
      <x:c r="R171" s="76" t="n"/>
      <x:c r="S171" s="76" t="n"/>
      <x:c r="T171" s="76" t="n"/>
      <x:c r="U171" s="165" t="n"/>
    </x:row>
    <x:row r="172">
      <x:c r="A172" s="76" t="n"/>
      <x:c r="B172" s="76" t="n"/>
      <x:c r="C172" s="76" t="n"/>
      <x:c r="D172" s="76" t="n"/>
      <x:c r="E172" s="5" t="str">
        <x:f>IF(AND(C172&lt;&gt;"",D172&lt;&gt;""),IFERROR(VALUE(RIGHT(D172,3))-VALUE(RIGHT(C172,3))+1,D172-C172+1),"")</x:f>
      </x:c>
      <x:c r="F172" s="76" t="n"/>
      <x:c r="G172" s="77" t="n"/>
      <x:c r="H172" s="76" t="n"/>
      <x:c r="I172" s="76" t="n"/>
      <x:c r="J172" s="76" t="n"/>
      <x:c r="K172" s="76" t="n"/>
      <x:c r="L172" s="76" t="n"/>
      <x:c r="M172" s="76" t="n"/>
      <x:c r="N172" s="76" t="n"/>
      <x:c r="O172" s="76" t="n"/>
      <x:c r="P172" s="76" t="n"/>
      <x:c r="Q172" s="76" t="n"/>
      <x:c r="R172" s="76" t="n"/>
      <x:c r="S172" s="76" t="n"/>
      <x:c r="T172" s="76" t="n"/>
      <x:c r="U172" s="165" t="n"/>
    </x:row>
    <x:row r="173">
      <x:c r="A173" s="76" t="n"/>
      <x:c r="B173" s="76" t="n"/>
      <x:c r="C173" s="76" t="n"/>
      <x:c r="D173" s="76" t="n"/>
      <x:c r="E173" s="5" t="str">
        <x:f>IF(AND(C173&lt;&gt;"",D173&lt;&gt;""),IFERROR(VALUE(RIGHT(D173,3))-VALUE(RIGHT(C173,3))+1,D173-C173+1),"")</x:f>
      </x:c>
      <x:c r="F173" s="76" t="n"/>
      <x:c r="G173" s="77" t="n"/>
      <x:c r="H173" s="76" t="n"/>
      <x:c r="I173" s="76" t="n"/>
      <x:c r="J173" s="76" t="n"/>
      <x:c r="K173" s="76" t="n"/>
      <x:c r="L173" s="76" t="n"/>
      <x:c r="M173" s="76" t="n"/>
      <x:c r="N173" s="76" t="n"/>
      <x:c r="O173" s="76" t="n"/>
      <x:c r="P173" s="76" t="n"/>
      <x:c r="Q173" s="76" t="n"/>
      <x:c r="R173" s="76" t="n"/>
      <x:c r="S173" s="76" t="n"/>
      <x:c r="T173" s="76" t="n"/>
      <x:c r="U173" s="165" t="n"/>
    </x:row>
    <x:row r="174">
      <x:c r="A174" s="76" t="n"/>
      <x:c r="B174" s="76" t="n"/>
      <x:c r="C174" s="76" t="n"/>
      <x:c r="D174" s="76" t="n"/>
      <x:c r="E174" s="5" t="str">
        <x:f>IF(AND(C174&lt;&gt;"",D174&lt;&gt;""),IFERROR(VALUE(RIGHT(D174,3))-VALUE(RIGHT(C174,3))+1,D174-C174+1),"")</x:f>
      </x:c>
      <x:c r="F174" s="76" t="n"/>
      <x:c r="G174" s="77" t="n"/>
      <x:c r="H174" s="76" t="n"/>
      <x:c r="I174" s="76" t="n"/>
      <x:c r="J174" s="76" t="n"/>
      <x:c r="K174" s="76" t="n"/>
      <x:c r="L174" s="76" t="n"/>
      <x:c r="M174" s="76" t="n"/>
      <x:c r="N174" s="76" t="n"/>
      <x:c r="O174" s="76" t="n"/>
      <x:c r="P174" s="76" t="n"/>
      <x:c r="Q174" s="76" t="n"/>
      <x:c r="R174" s="76" t="n"/>
      <x:c r="S174" s="76" t="n"/>
      <x:c r="T174" s="76" t="n"/>
      <x:c r="U174" s="165" t="n"/>
    </x:row>
    <x:row r="175">
      <x:c r="A175" s="76" t="n"/>
      <x:c r="B175" s="76" t="n"/>
      <x:c r="C175" s="76" t="n"/>
      <x:c r="D175" s="76" t="n"/>
      <x:c r="E175" s="5" t="str">
        <x:f>IF(AND(C175&lt;&gt;"",D175&lt;&gt;""),IFERROR(VALUE(RIGHT(D175,3))-VALUE(RIGHT(C175,3))+1,D175-C175+1),"")</x:f>
      </x:c>
      <x:c r="F175" s="76" t="n"/>
      <x:c r="G175" s="77" t="n"/>
      <x:c r="H175" s="76" t="n"/>
      <x:c r="I175" s="76" t="n"/>
      <x:c r="J175" s="76" t="n"/>
      <x:c r="K175" s="76" t="n"/>
      <x:c r="L175" s="76" t="n"/>
      <x:c r="M175" s="76" t="n"/>
      <x:c r="N175" s="76" t="n"/>
      <x:c r="O175" s="76" t="n"/>
      <x:c r="P175" s="76" t="n"/>
      <x:c r="Q175" s="76" t="n"/>
      <x:c r="R175" s="76" t="n"/>
      <x:c r="S175" s="76" t="n"/>
      <x:c r="T175" s="76" t="n"/>
      <x:c r="U175" s="165" t="n"/>
    </x:row>
    <x:row r="176">
      <x:c r="A176" s="76" t="n"/>
      <x:c r="B176" s="76" t="n"/>
      <x:c r="C176" s="76" t="n"/>
      <x:c r="D176" s="76" t="n"/>
      <x:c r="E176" s="5" t="str">
        <x:f>IF(AND(C176&lt;&gt;"",D176&lt;&gt;""),IFERROR(VALUE(RIGHT(D176,3))-VALUE(RIGHT(C176,3))+1,D176-C176+1),"")</x:f>
      </x:c>
      <x:c r="F176" s="76" t="n"/>
      <x:c r="G176" s="77" t="n"/>
      <x:c r="H176" s="76" t="n"/>
      <x:c r="I176" s="76" t="n"/>
      <x:c r="J176" s="76" t="n"/>
      <x:c r="K176" s="76" t="n"/>
      <x:c r="L176" s="76" t="n"/>
      <x:c r="M176" s="76" t="n"/>
      <x:c r="N176" s="76" t="n"/>
      <x:c r="O176" s="76" t="n"/>
      <x:c r="P176" s="76" t="n"/>
      <x:c r="Q176" s="76" t="n"/>
      <x:c r="R176" s="76" t="n"/>
      <x:c r="S176" s="76" t="n"/>
      <x:c r="T176" s="76" t="n"/>
      <x:c r="U176" s="165" t="n"/>
    </x:row>
    <x:row r="177">
      <x:c r="A177" s="76" t="n"/>
      <x:c r="B177" s="76" t="n"/>
      <x:c r="C177" s="76" t="n"/>
      <x:c r="D177" s="76" t="n"/>
      <x:c r="E177" s="5" t="str">
        <x:f>IF(AND(C177&lt;&gt;"",D177&lt;&gt;""),IFERROR(VALUE(RIGHT(D177,3))-VALUE(RIGHT(C177,3))+1,D177-C177+1),"")</x:f>
      </x:c>
      <x:c r="F177" s="76" t="n"/>
      <x:c r="G177" s="77" t="n"/>
      <x:c r="H177" s="76" t="n"/>
      <x:c r="I177" s="76" t="n"/>
      <x:c r="J177" s="76" t="n"/>
      <x:c r="K177" s="76" t="n"/>
      <x:c r="L177" s="76" t="n"/>
      <x:c r="M177" s="76" t="n"/>
      <x:c r="N177" s="76" t="n"/>
      <x:c r="O177" s="76" t="n"/>
      <x:c r="P177" s="76" t="n"/>
      <x:c r="Q177" s="76" t="n"/>
      <x:c r="R177" s="76" t="n"/>
      <x:c r="S177" s="76" t="n"/>
      <x:c r="T177" s="76" t="n"/>
      <x:c r="U177" s="165" t="n"/>
    </x:row>
    <x:row r="178">
      <x:c r="A178" s="76" t="n"/>
      <x:c r="B178" s="76" t="n"/>
      <x:c r="C178" s="76" t="n"/>
      <x:c r="D178" s="76" t="n"/>
      <x:c r="E178" s="5" t="str">
        <x:f>IF(AND(C178&lt;&gt;"",D178&lt;&gt;""),IFERROR(VALUE(RIGHT(D178,3))-VALUE(RIGHT(C178,3))+1,D178-C178+1),"")</x:f>
      </x:c>
      <x:c r="F178" s="76" t="n"/>
      <x:c r="G178" s="77" t="n"/>
      <x:c r="H178" s="76" t="n"/>
      <x:c r="I178" s="76" t="n"/>
      <x:c r="J178" s="76" t="n"/>
      <x:c r="K178" s="76" t="n"/>
      <x:c r="L178" s="76" t="n"/>
      <x:c r="M178" s="76" t="n"/>
      <x:c r="N178" s="76" t="n"/>
      <x:c r="O178" s="76" t="n"/>
      <x:c r="P178" s="76" t="n"/>
      <x:c r="Q178" s="76" t="n"/>
      <x:c r="R178" s="76" t="n"/>
      <x:c r="S178" s="76" t="n"/>
      <x:c r="T178" s="76" t="n"/>
      <x:c r="U178" s="165" t="n"/>
    </x:row>
    <x:row r="179">
      <x:c r="A179" s="76" t="n"/>
      <x:c r="B179" s="76" t="n"/>
      <x:c r="C179" s="76" t="n"/>
      <x:c r="D179" s="76" t="n"/>
      <x:c r="E179" s="5" t="str">
        <x:f>IF(AND(C179&lt;&gt;"",D179&lt;&gt;""),IFERROR(VALUE(RIGHT(D179,3))-VALUE(RIGHT(C179,3))+1,D179-C179+1),"")</x:f>
      </x:c>
      <x:c r="F179" s="76" t="n"/>
      <x:c r="G179" s="77" t="n"/>
      <x:c r="H179" s="76" t="n"/>
      <x:c r="I179" s="76" t="n"/>
      <x:c r="J179" s="76" t="n"/>
      <x:c r="K179" s="76" t="n"/>
      <x:c r="L179" s="76" t="n"/>
      <x:c r="M179" s="76" t="n"/>
      <x:c r="N179" s="76" t="n"/>
      <x:c r="O179" s="76" t="n"/>
      <x:c r="P179" s="76" t="n"/>
      <x:c r="Q179" s="76" t="n"/>
      <x:c r="R179" s="76" t="n"/>
      <x:c r="S179" s="76" t="n"/>
      <x:c r="T179" s="76" t="n"/>
      <x:c r="U179" s="165" t="n"/>
    </x:row>
    <x:row r="180">
      <x:c r="A180" s="76" t="n"/>
      <x:c r="B180" s="76" t="n"/>
      <x:c r="C180" s="76" t="n"/>
      <x:c r="D180" s="76" t="n"/>
      <x:c r="E180" s="5" t="str">
        <x:f>IF(AND(C180&lt;&gt;"",D180&lt;&gt;""),IFERROR(VALUE(RIGHT(D180,3))-VALUE(RIGHT(C180,3))+1,D180-C180+1),"")</x:f>
      </x:c>
      <x:c r="F180" s="76" t="n"/>
      <x:c r="G180" s="77" t="n"/>
      <x:c r="H180" s="76" t="n"/>
      <x:c r="I180" s="76" t="n"/>
      <x:c r="J180" s="76" t="n"/>
      <x:c r="K180" s="76" t="n"/>
      <x:c r="L180" s="76" t="n"/>
      <x:c r="M180" s="76" t="n"/>
      <x:c r="N180" s="76" t="n"/>
      <x:c r="O180" s="76" t="n"/>
      <x:c r="P180" s="76" t="n"/>
      <x:c r="Q180" s="76" t="n"/>
      <x:c r="R180" s="76" t="n"/>
      <x:c r="S180" s="76" t="n"/>
      <x:c r="T180" s="76" t="n"/>
      <x:c r="U180" s="165" t="n"/>
    </x:row>
    <x:row r="181">
      <x:c r="A181" s="76" t="n"/>
      <x:c r="B181" s="76" t="n"/>
      <x:c r="C181" s="76" t="n"/>
      <x:c r="D181" s="76" t="n"/>
      <x:c r="E181" s="5" t="str">
        <x:f>IF(AND(C181&lt;&gt;"",D181&lt;&gt;""),IFERROR(VALUE(RIGHT(D181,3))-VALUE(RIGHT(C181,3))+1,D181-C181+1),"")</x:f>
      </x:c>
      <x:c r="F181" s="76" t="n"/>
      <x:c r="G181" s="77" t="n"/>
      <x:c r="H181" s="76" t="n"/>
      <x:c r="I181" s="76" t="n"/>
      <x:c r="J181" s="76" t="n"/>
      <x:c r="K181" s="76" t="n"/>
      <x:c r="L181" s="76" t="n"/>
      <x:c r="M181" s="76" t="n"/>
      <x:c r="N181" s="76" t="n"/>
      <x:c r="O181" s="76" t="n"/>
      <x:c r="P181" s="76" t="n"/>
      <x:c r="Q181" s="76" t="n"/>
      <x:c r="R181" s="76" t="n"/>
      <x:c r="S181" s="76" t="n"/>
      <x:c r="T181" s="76" t="n"/>
      <x:c r="U181" s="165" t="n"/>
    </x:row>
    <x:row r="182">
      <x:c r="A182" s="76" t="n"/>
      <x:c r="B182" s="76" t="n"/>
      <x:c r="C182" s="76" t="n"/>
      <x:c r="D182" s="76" t="n"/>
      <x:c r="E182" s="5" t="str">
        <x:f>IF(AND(C182&lt;&gt;"",D182&lt;&gt;""),IFERROR(VALUE(RIGHT(D182,3))-VALUE(RIGHT(C182,3))+1,D182-C182+1),"")</x:f>
      </x:c>
      <x:c r="F182" s="76" t="n"/>
      <x:c r="G182" s="77" t="n"/>
      <x:c r="H182" s="76" t="n"/>
      <x:c r="I182" s="76" t="n"/>
      <x:c r="J182" s="76" t="n"/>
      <x:c r="K182" s="76" t="n"/>
      <x:c r="L182" s="76" t="n"/>
      <x:c r="M182" s="76" t="n"/>
      <x:c r="N182" s="76" t="n"/>
      <x:c r="O182" s="76" t="n"/>
      <x:c r="P182" s="76" t="n"/>
      <x:c r="Q182" s="76" t="n"/>
      <x:c r="R182" s="76" t="n"/>
      <x:c r="S182" s="76" t="n"/>
      <x:c r="T182" s="76" t="n"/>
      <x:c r="U182" s="165" t="n"/>
    </x:row>
    <x:row r="183">
      <x:c r="A183" s="76" t="n"/>
      <x:c r="B183" s="76" t="n"/>
      <x:c r="C183" s="76" t="n"/>
      <x:c r="D183" s="76" t="n"/>
      <x:c r="E183" s="5" t="str">
        <x:f>IF(AND(C183&lt;&gt;"",D183&lt;&gt;""),IFERROR(VALUE(RIGHT(D183,3))-VALUE(RIGHT(C183,3))+1,D183-C183+1),"")</x:f>
      </x:c>
      <x:c r="F183" s="76" t="n"/>
      <x:c r="G183" s="77" t="n"/>
      <x:c r="H183" s="76" t="n"/>
      <x:c r="I183" s="76" t="n"/>
      <x:c r="J183" s="76" t="n"/>
      <x:c r="K183" s="76" t="n"/>
      <x:c r="L183" s="76" t="n"/>
      <x:c r="M183" s="76" t="n"/>
      <x:c r="N183" s="76" t="n"/>
      <x:c r="O183" s="76" t="n"/>
      <x:c r="P183" s="76" t="n"/>
      <x:c r="Q183" s="76" t="n"/>
      <x:c r="R183" s="76" t="n"/>
      <x:c r="S183" s="76" t="n"/>
      <x:c r="T183" s="76" t="n"/>
      <x:c r="U183" s="165" t="n"/>
    </x:row>
    <x:row r="184">
      <x:c r="A184" s="76" t="n"/>
      <x:c r="B184" s="76" t="n"/>
      <x:c r="C184" s="76" t="n"/>
      <x:c r="D184" s="76" t="n"/>
      <x:c r="E184" s="5" t="str">
        <x:f>IF(AND(C184&lt;&gt;"",D184&lt;&gt;""),IFERROR(VALUE(RIGHT(D184,3))-VALUE(RIGHT(C184,3))+1,D184-C184+1),"")</x:f>
      </x:c>
      <x:c r="F184" s="76" t="n"/>
      <x:c r="G184" s="77" t="n"/>
      <x:c r="H184" s="76" t="n"/>
      <x:c r="I184" s="76" t="n"/>
      <x:c r="J184" s="76" t="n"/>
      <x:c r="K184" s="76" t="n"/>
      <x:c r="L184" s="76" t="n"/>
      <x:c r="M184" s="76" t="n"/>
      <x:c r="N184" s="76" t="n"/>
      <x:c r="O184" s="76" t="n"/>
      <x:c r="P184" s="76" t="n"/>
      <x:c r="Q184" s="76" t="n"/>
      <x:c r="R184" s="76" t="n"/>
      <x:c r="S184" s="76" t="n"/>
      <x:c r="T184" s="76" t="n"/>
      <x:c r="U184" s="165" t="n"/>
    </x:row>
    <x:row r="185">
      <x:c r="A185" s="76" t="n"/>
      <x:c r="B185" s="76" t="n"/>
      <x:c r="C185" s="76" t="n"/>
      <x:c r="D185" s="76" t="n"/>
      <x:c r="E185" s="5" t="str">
        <x:f>IF(AND(C185&lt;&gt;"",D185&lt;&gt;""),IFERROR(VALUE(RIGHT(D185,3))-VALUE(RIGHT(C185,3))+1,D185-C185+1),"")</x:f>
      </x:c>
      <x:c r="F185" s="76" t="n"/>
      <x:c r="G185" s="77" t="n"/>
      <x:c r="H185" s="76" t="n"/>
      <x:c r="I185" s="76" t="n"/>
      <x:c r="J185" s="76" t="n"/>
      <x:c r="K185" s="76" t="n"/>
      <x:c r="L185" s="76" t="n"/>
      <x:c r="M185" s="76" t="n"/>
      <x:c r="N185" s="76" t="n"/>
      <x:c r="O185" s="76" t="n"/>
      <x:c r="P185" s="76" t="n"/>
      <x:c r="Q185" s="76" t="n"/>
      <x:c r="R185" s="76" t="n"/>
      <x:c r="S185" s="76" t="n"/>
      <x:c r="T185" s="76" t="n"/>
      <x:c r="U185" s="165" t="n"/>
    </x:row>
    <x:row r="186">
      <x:c r="A186" s="76" t="n"/>
      <x:c r="B186" s="76" t="n"/>
      <x:c r="C186" s="76" t="n"/>
      <x:c r="D186" s="76" t="n"/>
      <x:c r="E186" s="5" t="str">
        <x:f>IF(AND(C186&lt;&gt;"",D186&lt;&gt;""),IFERROR(VALUE(RIGHT(D186,3))-VALUE(RIGHT(C186,3))+1,D186-C186+1),"")</x:f>
      </x:c>
      <x:c r="F186" s="76" t="n"/>
      <x:c r="G186" s="77" t="n"/>
      <x:c r="H186" s="76" t="n"/>
      <x:c r="I186" s="76" t="n"/>
      <x:c r="J186" s="76" t="n"/>
      <x:c r="K186" s="76" t="n"/>
      <x:c r="L186" s="76" t="n"/>
      <x:c r="M186" s="76" t="n"/>
      <x:c r="N186" s="76" t="n"/>
      <x:c r="O186" s="76" t="n"/>
      <x:c r="P186" s="76" t="n"/>
      <x:c r="Q186" s="76" t="n"/>
      <x:c r="R186" s="76" t="n"/>
      <x:c r="S186" s="76" t="n"/>
      <x:c r="T186" s="76" t="n"/>
      <x:c r="U186" s="165" t="n"/>
    </x:row>
    <x:row r="187">
      <x:c r="A187" s="76" t="n"/>
      <x:c r="B187" s="76" t="n"/>
      <x:c r="C187" s="76" t="n"/>
      <x:c r="D187" s="76" t="n"/>
      <x:c r="E187" s="5" t="str">
        <x:f>IF(AND(C187&lt;&gt;"",D187&lt;&gt;""),IFERROR(VALUE(RIGHT(D187,3))-VALUE(RIGHT(C187,3))+1,D187-C187+1),"")</x:f>
      </x:c>
      <x:c r="F187" s="76" t="n"/>
      <x:c r="G187" s="77" t="n"/>
      <x:c r="H187" s="76" t="n"/>
      <x:c r="I187" s="76" t="n"/>
      <x:c r="J187" s="76" t="n"/>
      <x:c r="K187" s="76" t="n"/>
      <x:c r="L187" s="76" t="n"/>
      <x:c r="M187" s="76" t="n"/>
      <x:c r="N187" s="76" t="n"/>
      <x:c r="O187" s="76" t="n"/>
      <x:c r="P187" s="76" t="n"/>
      <x:c r="Q187" s="76" t="n"/>
      <x:c r="R187" s="76" t="n"/>
      <x:c r="S187" s="76" t="n"/>
      <x:c r="T187" s="76" t="n"/>
      <x:c r="U187" s="165" t="n"/>
    </x:row>
    <x:row r="188">
      <x:c r="A188" s="76" t="n"/>
      <x:c r="B188" s="76" t="n"/>
      <x:c r="C188" s="76" t="n"/>
      <x:c r="D188" s="76" t="n"/>
      <x:c r="E188" s="5" t="str">
        <x:f>IF(AND(C188&lt;&gt;"",D188&lt;&gt;""),IFERROR(VALUE(RIGHT(D188,3))-VALUE(RIGHT(C188,3))+1,D188-C188+1),"")</x:f>
      </x:c>
      <x:c r="F188" s="76" t="n"/>
      <x:c r="G188" s="77" t="n"/>
      <x:c r="H188" s="76" t="n"/>
      <x:c r="I188" s="76" t="n"/>
      <x:c r="J188" s="76" t="n"/>
      <x:c r="K188" s="76" t="n"/>
      <x:c r="L188" s="76" t="n"/>
      <x:c r="M188" s="76" t="n"/>
      <x:c r="N188" s="76" t="n"/>
      <x:c r="O188" s="76" t="n"/>
      <x:c r="P188" s="76" t="n"/>
      <x:c r="Q188" s="76" t="n"/>
      <x:c r="R188" s="76" t="n"/>
      <x:c r="S188" s="76" t="n"/>
      <x:c r="T188" s="76" t="n"/>
      <x:c r="U188" s="165" t="n"/>
    </x:row>
    <x:row r="189">
      <x:c r="A189" s="76" t="n"/>
      <x:c r="B189" s="76" t="n"/>
      <x:c r="C189" s="76" t="n"/>
      <x:c r="D189" s="76" t="n"/>
      <x:c r="E189" s="5" t="str">
        <x:f>IF(AND(C189&lt;&gt;"",D189&lt;&gt;""),IFERROR(VALUE(RIGHT(D189,3))-VALUE(RIGHT(C189,3))+1,D189-C189+1),"")</x:f>
      </x:c>
      <x:c r="F189" s="76" t="n"/>
      <x:c r="G189" s="77" t="n"/>
      <x:c r="H189" s="76" t="n"/>
      <x:c r="I189" s="76" t="n"/>
      <x:c r="J189" s="76" t="n"/>
      <x:c r="K189" s="76" t="n"/>
      <x:c r="L189" s="76" t="n"/>
      <x:c r="M189" s="76" t="n"/>
      <x:c r="N189" s="76" t="n"/>
      <x:c r="O189" s="76" t="n"/>
      <x:c r="P189" s="76" t="n"/>
      <x:c r="Q189" s="76" t="n"/>
      <x:c r="R189" s="76" t="n"/>
      <x:c r="S189" s="76" t="n"/>
      <x:c r="T189" s="76" t="n"/>
      <x:c r="U189" s="165" t="n"/>
    </x:row>
    <x:row r="190">
      <x:c r="A190" s="76" t="n"/>
      <x:c r="B190" s="76" t="n"/>
      <x:c r="C190" s="76" t="n"/>
      <x:c r="D190" s="76" t="n"/>
      <x:c r="E190" s="5" t="str">
        <x:f>IF(AND(C190&lt;&gt;"",D190&lt;&gt;""),IFERROR(VALUE(RIGHT(D190,3))-VALUE(RIGHT(C190,3))+1,D190-C190+1),"")</x:f>
      </x:c>
      <x:c r="F190" s="76" t="n"/>
      <x:c r="G190" s="77" t="n"/>
      <x:c r="H190" s="76" t="n"/>
      <x:c r="I190" s="76" t="n"/>
      <x:c r="J190" s="76" t="n"/>
      <x:c r="K190" s="76" t="n"/>
      <x:c r="L190" s="76" t="n"/>
      <x:c r="M190" s="76" t="n"/>
      <x:c r="N190" s="76" t="n"/>
      <x:c r="O190" s="76" t="n"/>
      <x:c r="P190" s="76" t="n"/>
      <x:c r="Q190" s="76" t="n"/>
      <x:c r="R190" s="76" t="n"/>
      <x:c r="S190" s="76" t="n"/>
      <x:c r="T190" s="76" t="n"/>
      <x:c r="U190" s="165" t="n"/>
    </x:row>
    <x:row r="191">
      <x:c r="A191" s="76" t="n"/>
      <x:c r="B191" s="76" t="n"/>
      <x:c r="C191" s="76" t="n"/>
      <x:c r="D191" s="76" t="n"/>
      <x:c r="E191" s="5" t="str">
        <x:f>IF(AND(C191&lt;&gt;"",D191&lt;&gt;""),IFERROR(VALUE(RIGHT(D191,3))-VALUE(RIGHT(C191,3))+1,D191-C191+1),"")</x:f>
      </x:c>
      <x:c r="F191" s="76" t="n"/>
      <x:c r="G191" s="77" t="n"/>
      <x:c r="H191" s="76" t="n"/>
      <x:c r="I191" s="76" t="n"/>
      <x:c r="J191" s="76" t="n"/>
      <x:c r="K191" s="76" t="n"/>
      <x:c r="L191" s="76" t="n"/>
      <x:c r="M191" s="76" t="n"/>
      <x:c r="N191" s="76" t="n"/>
      <x:c r="O191" s="76" t="n"/>
      <x:c r="P191" s="76" t="n"/>
      <x:c r="Q191" s="76" t="n"/>
      <x:c r="R191" s="76" t="n"/>
      <x:c r="S191" s="76" t="n"/>
      <x:c r="T191" s="76" t="n"/>
      <x:c r="U191" s="165" t="n"/>
    </x:row>
    <x:row r="192">
      <x:c r="A192" s="76" t="n"/>
      <x:c r="B192" s="76" t="n"/>
      <x:c r="C192" s="76" t="n"/>
      <x:c r="D192" s="76" t="n"/>
      <x:c r="E192" s="5" t="str">
        <x:f>IF(AND(C192&lt;&gt;"",D192&lt;&gt;""),IFERROR(VALUE(RIGHT(D192,3))-VALUE(RIGHT(C192,3))+1,D192-C192+1),"")</x:f>
      </x:c>
      <x:c r="F192" s="76" t="n"/>
      <x:c r="G192" s="77" t="n"/>
      <x:c r="H192" s="76" t="n"/>
      <x:c r="I192" s="76" t="n"/>
      <x:c r="J192" s="76" t="n"/>
      <x:c r="K192" s="76" t="n"/>
      <x:c r="L192" s="76" t="n"/>
      <x:c r="M192" s="76" t="n"/>
      <x:c r="N192" s="76" t="n"/>
      <x:c r="O192" s="76" t="n"/>
      <x:c r="P192" s="76" t="n"/>
      <x:c r="Q192" s="76" t="n"/>
      <x:c r="R192" s="76" t="n"/>
      <x:c r="S192" s="76" t="n"/>
      <x:c r="T192" s="76" t="n"/>
      <x:c r="U192" s="165" t="n"/>
    </x:row>
    <x:row r="193">
      <x:c r="A193" s="76" t="n"/>
      <x:c r="B193" s="76" t="n"/>
      <x:c r="C193" s="76" t="n"/>
      <x:c r="D193" s="76" t="n"/>
      <x:c r="E193" s="5" t="str">
        <x:f>IF(AND(C193&lt;&gt;"",D193&lt;&gt;""),IFERROR(VALUE(RIGHT(D193,3))-VALUE(RIGHT(C193,3))+1,D193-C193+1),"")</x:f>
      </x:c>
      <x:c r="F193" s="76" t="n"/>
      <x:c r="G193" s="77" t="n"/>
      <x:c r="H193" s="76" t="n"/>
      <x:c r="I193" s="76" t="n"/>
      <x:c r="J193" s="76" t="n"/>
      <x:c r="K193" s="76" t="n"/>
      <x:c r="L193" s="76" t="n"/>
      <x:c r="M193" s="76" t="n"/>
      <x:c r="N193" s="76" t="n"/>
      <x:c r="O193" s="76" t="n"/>
      <x:c r="P193" s="76" t="n"/>
      <x:c r="Q193" s="76" t="n"/>
      <x:c r="R193" s="76" t="n"/>
      <x:c r="S193" s="76" t="n"/>
      <x:c r="T193" s="76" t="n"/>
      <x:c r="U193" s="165" t="n"/>
    </x:row>
    <x:row r="194">
      <x:c r="A194" s="76" t="n"/>
      <x:c r="B194" s="76" t="n"/>
      <x:c r="C194" s="76" t="n"/>
      <x:c r="D194" s="76" t="n"/>
      <x:c r="E194" s="5" t="str">
        <x:f>IF(AND(C194&lt;&gt;"",D194&lt;&gt;""),IFERROR(VALUE(RIGHT(D194,3))-VALUE(RIGHT(C194,3))+1,D194-C194+1),"")</x:f>
      </x:c>
      <x:c r="F194" s="76" t="n"/>
      <x:c r="G194" s="77" t="n"/>
      <x:c r="H194" s="76" t="n"/>
      <x:c r="I194" s="76" t="n"/>
      <x:c r="J194" s="76" t="n"/>
      <x:c r="K194" s="76" t="n"/>
      <x:c r="L194" s="76" t="n"/>
      <x:c r="M194" s="76" t="n"/>
      <x:c r="N194" s="76" t="n"/>
      <x:c r="O194" s="76" t="n"/>
      <x:c r="P194" s="76" t="n"/>
      <x:c r="Q194" s="76" t="n"/>
      <x:c r="R194" s="76" t="n"/>
      <x:c r="S194" s="76" t="n"/>
      <x:c r="T194" s="76" t="n"/>
      <x:c r="U194" s="165" t="n"/>
    </x:row>
    <x:row r="195">
      <x:c r="A195" s="76" t="n"/>
      <x:c r="B195" s="76" t="n"/>
      <x:c r="C195" s="76" t="n"/>
      <x:c r="D195" s="76" t="n"/>
      <x:c r="E195" s="5" t="str">
        <x:f>IF(AND(C195&lt;&gt;"",D195&lt;&gt;""),IFERROR(VALUE(RIGHT(D195,3))-VALUE(RIGHT(C195,3))+1,D195-C195+1),"")</x:f>
      </x:c>
      <x:c r="F195" s="76" t="n"/>
      <x:c r="G195" s="77" t="n"/>
      <x:c r="H195" s="76" t="n"/>
      <x:c r="I195" s="76" t="n"/>
      <x:c r="J195" s="76" t="n"/>
      <x:c r="K195" s="76" t="n"/>
      <x:c r="L195" s="76" t="n"/>
      <x:c r="M195" s="76" t="n"/>
      <x:c r="N195" s="76" t="n"/>
      <x:c r="O195" s="76" t="n"/>
      <x:c r="P195" s="76" t="n"/>
      <x:c r="Q195" s="76" t="n"/>
      <x:c r="R195" s="76" t="n"/>
      <x:c r="S195" s="76" t="n"/>
      <x:c r="T195" s="76" t="n"/>
      <x:c r="U195" s="165" t="n"/>
    </x:row>
    <x:row r="196">
      <x:c r="A196" s="76" t="n"/>
      <x:c r="B196" s="76" t="n"/>
      <x:c r="C196" s="76" t="n"/>
      <x:c r="D196" s="76" t="n"/>
      <x:c r="E196" s="5" t="str">
        <x:f>IF(AND(C196&lt;&gt;"",D196&lt;&gt;""),IFERROR(VALUE(RIGHT(D196,3))-VALUE(RIGHT(C196,3))+1,D196-C196+1),"")</x:f>
      </x:c>
      <x:c r="F196" s="76" t="n"/>
      <x:c r="G196" s="77" t="n"/>
      <x:c r="H196" s="76" t="n"/>
      <x:c r="I196" s="76" t="n"/>
      <x:c r="J196" s="76" t="n"/>
      <x:c r="K196" s="76" t="n"/>
      <x:c r="L196" s="76" t="n"/>
      <x:c r="M196" s="76" t="n"/>
      <x:c r="N196" s="76" t="n"/>
      <x:c r="O196" s="76" t="n"/>
      <x:c r="P196" s="76" t="n"/>
      <x:c r="Q196" s="76" t="n"/>
      <x:c r="R196" s="76" t="n"/>
      <x:c r="S196" s="76" t="n"/>
      <x:c r="T196" s="76" t="n"/>
      <x:c r="U196" s="165" t="n"/>
    </x:row>
    <x:row r="197">
      <x:c r="A197" s="76" t="n"/>
      <x:c r="B197" s="76" t="n"/>
      <x:c r="C197" s="76" t="n"/>
      <x:c r="D197" s="76" t="n"/>
      <x:c r="E197" s="5" t="str">
        <x:f>IF(AND(C197&lt;&gt;"",D197&lt;&gt;""),IFERROR(VALUE(RIGHT(D197,3))-VALUE(RIGHT(C197,3))+1,D197-C197+1),"")</x:f>
      </x:c>
      <x:c r="F197" s="76" t="n"/>
      <x:c r="G197" s="77" t="n"/>
      <x:c r="H197" s="76" t="n"/>
      <x:c r="I197" s="76" t="n"/>
      <x:c r="J197" s="76" t="n"/>
      <x:c r="K197" s="76" t="n"/>
      <x:c r="L197" s="76" t="n"/>
      <x:c r="M197" s="76" t="n"/>
      <x:c r="N197" s="76" t="n"/>
      <x:c r="O197" s="76" t="n"/>
      <x:c r="P197" s="76" t="n"/>
      <x:c r="Q197" s="76" t="n"/>
      <x:c r="R197" s="76" t="n"/>
      <x:c r="S197" s="76" t="n"/>
      <x:c r="T197" s="76" t="n"/>
      <x:c r="U197" s="165" t="n"/>
    </x:row>
    <x:row r="198">
      <x:c r="A198" s="76" t="n"/>
      <x:c r="B198" s="76" t="n"/>
      <x:c r="C198" s="76" t="n"/>
      <x:c r="D198" s="76" t="n"/>
      <x:c r="E198" s="5" t="str">
        <x:f>IF(AND(C198&lt;&gt;"",D198&lt;&gt;""),IFERROR(VALUE(RIGHT(D198,3))-VALUE(RIGHT(C198,3))+1,D198-C198+1),"")</x:f>
      </x:c>
      <x:c r="F198" s="76" t="n"/>
      <x:c r="G198" s="77" t="n"/>
      <x:c r="H198" s="76" t="n"/>
      <x:c r="I198" s="76" t="n"/>
      <x:c r="J198" s="76" t="n"/>
      <x:c r="K198" s="76" t="n"/>
      <x:c r="L198" s="76" t="n"/>
      <x:c r="M198" s="76" t="n"/>
      <x:c r="N198" s="76" t="n"/>
      <x:c r="O198" s="76" t="n"/>
      <x:c r="P198" s="76" t="n"/>
      <x:c r="Q198" s="76" t="n"/>
      <x:c r="R198" s="76" t="n"/>
      <x:c r="S198" s="76" t="n"/>
      <x:c r="T198" s="76" t="n"/>
      <x:c r="U198" s="165" t="n"/>
    </x:row>
    <x:row r="199">
      <x:c r="A199" s="76" t="n"/>
      <x:c r="B199" s="76" t="n"/>
      <x:c r="C199" s="76" t="n"/>
      <x:c r="D199" s="76" t="n"/>
      <x:c r="E199" s="5" t="str">
        <x:f>IF(AND(C199&lt;&gt;"",D199&lt;&gt;""),IFERROR(VALUE(RIGHT(D199,3))-VALUE(RIGHT(C199,3))+1,D199-C199+1),"")</x:f>
      </x:c>
      <x:c r="F199" s="76" t="n"/>
      <x:c r="G199" s="77" t="n"/>
      <x:c r="H199" s="76" t="n"/>
      <x:c r="I199" s="76" t="n"/>
      <x:c r="J199" s="76" t="n"/>
      <x:c r="K199" s="76" t="n"/>
      <x:c r="L199" s="76" t="n"/>
      <x:c r="M199" s="76" t="n"/>
      <x:c r="N199" s="76" t="n"/>
      <x:c r="O199" s="76" t="n"/>
      <x:c r="P199" s="76" t="n"/>
      <x:c r="Q199" s="76" t="n"/>
      <x:c r="R199" s="76" t="n"/>
      <x:c r="S199" s="76" t="n"/>
      <x:c r="T199" s="76" t="n"/>
      <x:c r="U199" s="165" t="n"/>
    </x:row>
    <x:row r="200">
      <x:c r="A200" s="76" t="n"/>
      <x:c r="B200" s="76" t="n"/>
      <x:c r="C200" s="76" t="n"/>
      <x:c r="D200" s="76" t="n"/>
      <x:c r="E200" s="5" t="str">
        <x:f>IF(AND(C200&lt;&gt;"",D200&lt;&gt;""),IFERROR(VALUE(RIGHT(D200,3))-VALUE(RIGHT(C200,3))+1,D200-C200+1),"")</x:f>
      </x:c>
      <x:c r="F200" s="76" t="n"/>
      <x:c r="G200" s="77" t="n"/>
      <x:c r="H200" s="76" t="n"/>
      <x:c r="I200" s="76" t="n"/>
      <x:c r="J200" s="76" t="n"/>
      <x:c r="K200" s="76" t="n"/>
      <x:c r="L200" s="76" t="n"/>
      <x:c r="M200" s="76" t="n"/>
      <x:c r="N200" s="76" t="n"/>
      <x:c r="O200" s="76" t="n"/>
      <x:c r="P200" s="76" t="n"/>
      <x:c r="Q200" s="76" t="n"/>
      <x:c r="R200" s="76" t="n"/>
      <x:c r="S200" s="76" t="n"/>
      <x:c r="T200" s="76" t="n"/>
      <x:c r="U200" s="165" t="n"/>
    </x:row>
    <x:row r="201">
      <x:c r="A201" s="76" t="n"/>
      <x:c r="B201" s="76" t="n"/>
      <x:c r="C201" s="76" t="n"/>
      <x:c r="D201" s="76" t="n"/>
      <x:c r="E201" s="5" t="str">
        <x:f>IF(AND(C201&lt;&gt;"",D201&lt;&gt;""),IFERROR(VALUE(RIGHT(D201,3))-VALUE(RIGHT(C201,3))+1,D201-C201+1),"")</x:f>
      </x:c>
      <x:c r="F201" s="76" t="n"/>
      <x:c r="G201" s="77" t="n"/>
      <x:c r="H201" s="76" t="n"/>
      <x:c r="I201" s="76" t="n"/>
      <x:c r="J201" s="76" t="n"/>
      <x:c r="K201" s="76" t="n"/>
      <x:c r="L201" s="76" t="n"/>
      <x:c r="M201" s="76" t="n"/>
      <x:c r="N201" s="76" t="n"/>
      <x:c r="O201" s="76" t="n"/>
      <x:c r="P201" s="76" t="n"/>
      <x:c r="Q201" s="76" t="n"/>
      <x:c r="R201" s="76" t="n"/>
      <x:c r="S201" s="76" t="n"/>
      <x:c r="T201" s="76" t="n"/>
      <x:c r="U201" s="165" t="n"/>
    </x:row>
    <x:row r="202">
      <x:c r="A202" s="76" t="n"/>
      <x:c r="B202" s="76" t="n"/>
      <x:c r="C202" s="76" t="n"/>
      <x:c r="D202" s="76" t="n"/>
      <x:c r="E202" s="5" t="str">
        <x:f>IF(AND(C202&lt;&gt;"",D202&lt;&gt;""),IFERROR(VALUE(RIGHT(D202,3))-VALUE(RIGHT(C202,3))+1,D202-C202+1),"")</x:f>
      </x:c>
      <x:c r="F202" s="76" t="n"/>
      <x:c r="G202" s="77" t="n"/>
      <x:c r="H202" s="76" t="n"/>
      <x:c r="I202" s="76" t="n"/>
      <x:c r="J202" s="76" t="n"/>
      <x:c r="K202" s="76" t="n"/>
      <x:c r="L202" s="76" t="n"/>
      <x:c r="M202" s="76" t="n"/>
      <x:c r="N202" s="76" t="n"/>
      <x:c r="O202" s="76" t="n"/>
      <x:c r="P202" s="76" t="n"/>
      <x:c r="Q202" s="76" t="n"/>
      <x:c r="R202" s="76" t="n"/>
      <x:c r="S202" s="76" t="n"/>
      <x:c r="T202" s="76" t="n"/>
      <x:c r="U202" s="165" t="n"/>
    </x:row>
    <x:row r="203">
      <x:c r="A203" s="1" t="n"/>
      <x:c r="B203" s="1" t="n"/>
      <x:c r="C203" s="1" t="n"/>
      <x:c r="D203" s="1" t="n"/>
      <x:c r="E203" s="1" t="n"/>
      <x:c r="F203" s="1" t="n"/>
      <x:c r="G203" s="1" t="n"/>
      <x:c r="H203" s="1" t="n"/>
      <x:c r="I203" s="1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</x:row>
    <x:row r="204">
      <x:c r="A204" s="1" t="n"/>
      <x:c r="B204" s="1" t="n"/>
      <x:c r="C204" s="1" t="n"/>
      <x:c r="D204" s="1" t="n"/>
      <x:c r="E204" s="1" t="n"/>
      <x:c r="F204" s="1" t="n"/>
      <x:c r="G204" s="1" t="n"/>
      <x:c r="H204" s="1" t="n"/>
      <x:c r="I204" s="1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</x:row>
    <x:row r="205">
      <x:c r="A205" s="1" t="n"/>
      <x:c r="B205" s="1" t="n"/>
      <x:c r="C205" s="1" t="n"/>
      <x:c r="D205" s="1" t="n"/>
      <x:c r="E205" s="1" t="n"/>
      <x:c r="F205" s="1" t="n"/>
      <x:c r="G205" s="1" t="n"/>
      <x:c r="H205" s="1" t="n"/>
      <x:c r="I205" s="1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</x:row>
    <x:row r="206" s="97" customFormat="1" ht="24" customHeight="1">
      <x:c r="A206" s="117" t="inlineStr">
        <x:is>
          <x:t xml:space="preserve">▪︎ — BIT TABLE</x:t>
        </x:is>
      </x:c>
      <x:c r="B206" s="157" t="n"/>
      <x:c r="C206" s="157" t="n"/>
      <x:c r="D206" s="157" t="n"/>
      <x:c r="E206" s="157" t="n"/>
      <x:c r="F206" s="157" t="n"/>
      <x:c r="G206" s="157" t="n"/>
      <x:c r="H206" s="157" t="n"/>
      <x:c r="I206" s="157" t="n"/>
      <x:c r="J206" s="157" t="n"/>
      <x:c r="K206" s="157" t="n"/>
      <x:c r="L206" s="157" t="n"/>
      <x:c r="M206" s="157" t="n"/>
      <x:c r="N206" s="157" t="n"/>
      <x:c r="O206" s="157" t="n"/>
      <x:c r="P206" s="157" t="n"/>
      <x:c r="Q206" s="157" t="n"/>
      <x:c r="R206" s="157" t="n"/>
      <x:c r="S206" s="157" t="n"/>
      <x:c r="T206" s="157" t="n"/>
    </x:row>
    <x:row r="207" s="97" customFormat="1" ht="30" customHeight="1">
      <x:c r="A207" s="16" t="inlineStr">
        <x:is>
          <x:t xml:space="preserve">1 Bit Position</x:t>
        </x:is>
      </x:c>
      <x:c r="B207" s="16" t="inlineStr">
        <x:is>
          <x:t xml:space="preserve">2 Placement ID</x:t>
        </x:is>
      </x:c>
      <x:c r="C207" s="16" t="inlineStr">
        <x:is>
          <x:t xml:space="preserve">3 Registered Bit Identity</x:t>
        </x:is>
      </x:c>
      <x:c r="D207" s="16" t="inlineStr">
        <x:is>
          <x:t xml:space="preserve">4 Type Code</x:t>
        </x:is>
      </x:c>
      <x:c r="E207" s="16" t="inlineStr">
        <x:is>
          <x:t xml:space="preserve">5 Semantic Placement</x:t>
        </x:is>
      </x:c>
      <x:c r="F207" s="16" t="inlineStr">
        <x:is>
          <x:t xml:space="preserve">6 Parameter / Weight</x:t>
        </x:is>
      </x:c>
      <x:c r="G207" s="16" t="inlineStr">
        <x:is>
          <x:t xml:space="preserve">7 0 Meaning</x:t>
        </x:is>
      </x:c>
      <x:c r="H207" s="16" t="inlineStr">
        <x:is>
          <x:t xml:space="preserve">8 1 Meaning</x:t>
        </x:is>
      </x:c>
      <x:c r="I207" s="16" t="inlineStr">
        <x:is>
          <x:t xml:space="preserve">9 Registry Action</x:t>
        </x:is>
      </x:c>
      <x:c r="J207" s="16" t="inlineStr">
        <x:is>
          <x:t xml:space="preserve">10 Notes</x:t>
        </x:is>
      </x:c>
      <x:c r="K207" s="16" t="inlineStr">
        <x:is>
          <x:t xml:space="preserve">11 Status</x:t>
        </x:is>
      </x:c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</x:row>
    <x:row r="208" s="97" customFormat="1" ht="34" customHeight="1">
      <x:c r="A208" s="78" t="inlineStr">
        <x:is>
          <x:t xml:space="preserve">B000</x:t>
        </x:is>
      </x:c>
      <x:c r="B208" s="76" t="inlineStr">
        <x:is>
          <x:t xml:space="preserve">TIME-32-64-96-128#01</x:t>
        </x:is>
      </x:c>
      <x:c r="C208" s="76" t="inlineStr">
        <x:is>
          <x:t xml:space="preserve">MASK 1</x:t>
        </x:is>
      </x:c>
      <x:c r="D208" s="86" t="inlineStr">
        <x:is>
          <x:t xml:space="preserve">2A</x:t>
        </x:is>
      </x:c>
      <x:c r="E208" s="76" t="inlineStr">
        <x:is>
          <x:t xml:space="preserve">Month 0</x:t>
        </x:is>
      </x:c>
      <x:c r="F208" s="76" t="inlineStr">
        <x:is>
          <x:t xml:space="preserve">Membership position 0</x:t>
        </x:is>
      </x:c>
      <x:c r="G208" s="76" t="inlineStr">
        <x:is>
          <x:t xml:space="preserve">member not selected</x:t>
        </x:is>
      </x:c>
      <x:c r="H208" s="76" t="inlineStr">
        <x:is>
          <x:t xml:space="preserve">member selected</x:t>
        </x:is>
      </x:c>
      <x:c r="I208" s="76" t="inlineStr">
        <x:is>
          <x:t xml:space="preserve">REUSE</x:t>
        </x:is>
      </x:c>
      <x:c r="J208" s="76" t="inlineStr">
        <x:is>
          <x:t xml:space="preserve">A1 Month Set | source BitGroup MASK-10</x:t>
        </x:is>
      </x:c>
      <x:c r="K208" s="76" t="inlineStr">
        <x:is>
          <x:t xml:space="preserve">DRAFT</x:t>
        </x:is>
      </x:c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</x:row>
    <x:row r="209" s="97" customFormat="1" ht="34" customHeight="1">
      <x:c r="A209" s="78" t="inlineStr">
        <x:is>
          <x:t xml:space="preserve">B001</x:t>
        </x:is>
      </x:c>
      <x:c r="B209" s="76" t="inlineStr">
        <x:is>
          <x:t xml:space="preserve">TIME-32-64-96-128#01</x:t>
        </x:is>
      </x:c>
      <x:c r="C209" s="76" t="inlineStr">
        <x:is>
          <x:t xml:space="preserve">MASK 2</x:t>
        </x:is>
      </x:c>
      <x:c r="D209" s="87" t="inlineStr">
        <x:is>
          <x:t xml:space="preserve">2B</x:t>
        </x:is>
      </x:c>
      <x:c r="E209" s="76" t="inlineStr">
        <x:is>
          <x:t xml:space="preserve">Month 1</x:t>
        </x:is>
      </x:c>
      <x:c r="F209" s="76" t="inlineStr">
        <x:is>
          <x:t xml:space="preserve">Membership position 1</x:t>
        </x:is>
      </x:c>
      <x:c r="G209" s="76" t="inlineStr">
        <x:is>
          <x:t xml:space="preserve">member not selected</x:t>
        </x:is>
      </x:c>
      <x:c r="H209" s="76" t="inlineStr">
        <x:is>
          <x:t xml:space="preserve">member selected</x:t>
        </x:is>
      </x:c>
      <x:c r="I209" s="76" t="inlineStr">
        <x:is>
          <x:t xml:space="preserve">REUSE</x:t>
        </x:is>
      </x:c>
      <x:c r="J209" s="76" t="inlineStr">
        <x:is>
          <x:t xml:space="preserve">A1 Month Set | source BitGroup MASK-10</x:t>
        </x:is>
      </x:c>
      <x:c r="K209" s="76" t="inlineStr">
        <x:is>
          <x:t xml:space="preserve">DRAFT</x:t>
        </x:is>
      </x:c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</x:row>
    <x:row r="210" s="97" customFormat="1" ht="34" customHeight="1">
      <x:c r="A210" s="78" t="inlineStr">
        <x:is>
          <x:t xml:space="preserve">B002</x:t>
        </x:is>
      </x:c>
      <x:c r="B210" s="76" t="inlineStr">
        <x:is>
          <x:t xml:space="preserve">TIME-32-64-96-128#01</x:t>
        </x:is>
      </x:c>
      <x:c r="C210" s="76" t="inlineStr">
        <x:is>
          <x:t xml:space="preserve">MASK 3</x:t>
        </x:is>
      </x:c>
      <x:c r="D210" s="86" t="inlineStr">
        <x:is>
          <x:t xml:space="preserve">2A</x:t>
        </x:is>
      </x:c>
      <x:c r="E210" s="76" t="inlineStr">
        <x:is>
          <x:t xml:space="preserve">Month 2</x:t>
        </x:is>
      </x:c>
      <x:c r="F210" s="76" t="inlineStr">
        <x:is>
          <x:t xml:space="preserve">Membership position 2</x:t>
        </x:is>
      </x:c>
      <x:c r="G210" s="76" t="inlineStr">
        <x:is>
          <x:t xml:space="preserve">member not selected</x:t>
        </x:is>
      </x:c>
      <x:c r="H210" s="76" t="inlineStr">
        <x:is>
          <x:t xml:space="preserve">member selected</x:t>
        </x:is>
      </x:c>
      <x:c r="I210" s="76" t="inlineStr">
        <x:is>
          <x:t xml:space="preserve">REUSE</x:t>
        </x:is>
      </x:c>
      <x:c r="J210" s="76" t="inlineStr">
        <x:is>
          <x:t xml:space="preserve">A1 Month Set | source BitGroup MASK-10</x:t>
        </x:is>
      </x:c>
      <x:c r="K210" s="76" t="inlineStr">
        <x:is>
          <x:t xml:space="preserve">DRAFT</x:t>
        </x:is>
      </x:c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</x:row>
    <x:row r="211" s="97" customFormat="1" ht="34" customHeight="1">
      <x:c r="A211" s="78" t="inlineStr">
        <x:is>
          <x:t xml:space="preserve">B003</x:t>
        </x:is>
      </x:c>
      <x:c r="B211" s="76" t="inlineStr">
        <x:is>
          <x:t xml:space="preserve">TIME-32-64-96-128#01</x:t>
        </x:is>
      </x:c>
      <x:c r="C211" s="76" t="inlineStr">
        <x:is>
          <x:t xml:space="preserve">MASK 4</x:t>
        </x:is>
      </x:c>
      <x:c r="D211" s="87" t="inlineStr">
        <x:is>
          <x:t xml:space="preserve">2B</x:t>
        </x:is>
      </x:c>
      <x:c r="E211" s="76" t="inlineStr">
        <x:is>
          <x:t xml:space="preserve">Month 3</x:t>
        </x:is>
      </x:c>
      <x:c r="F211" s="76" t="inlineStr">
        <x:is>
          <x:t xml:space="preserve">Membership position 3</x:t>
        </x:is>
      </x:c>
      <x:c r="G211" s="76" t="inlineStr">
        <x:is>
          <x:t xml:space="preserve">member not selected</x:t>
        </x:is>
      </x:c>
      <x:c r="H211" s="76" t="inlineStr">
        <x:is>
          <x:t xml:space="preserve">member selected</x:t>
        </x:is>
      </x:c>
      <x:c r="I211" s="76" t="inlineStr">
        <x:is>
          <x:t xml:space="preserve">REUSE</x:t>
        </x:is>
      </x:c>
      <x:c r="J211" s="76" t="inlineStr">
        <x:is>
          <x:t xml:space="preserve">A1 Month Set | source BitGroup MASK-10</x:t>
        </x:is>
      </x:c>
      <x:c r="K211" s="76" t="inlineStr">
        <x:is>
          <x:t xml:space="preserve">DRAFT</x:t>
        </x:is>
      </x:c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</x:row>
    <x:row r="212" s="97" customFormat="1" ht="34" customHeight="1">
      <x:c r="A212" s="78" t="inlineStr">
        <x:is>
          <x:t xml:space="preserve">B004</x:t>
        </x:is>
      </x:c>
      <x:c r="B212" s="76" t="inlineStr">
        <x:is>
          <x:t xml:space="preserve">TIME-32-64-96-128#01</x:t>
        </x:is>
      </x:c>
      <x:c r="C212" s="76" t="inlineStr">
        <x:is>
          <x:t xml:space="preserve">MASK 5</x:t>
        </x:is>
      </x:c>
      <x:c r="D212" s="86" t="inlineStr">
        <x:is>
          <x:t xml:space="preserve">2A</x:t>
        </x:is>
      </x:c>
      <x:c r="E212" s="76" t="inlineStr">
        <x:is>
          <x:t xml:space="preserve">Month 4</x:t>
        </x:is>
      </x:c>
      <x:c r="F212" s="76" t="inlineStr">
        <x:is>
          <x:t xml:space="preserve">Membership position 4</x:t>
        </x:is>
      </x:c>
      <x:c r="G212" s="76" t="inlineStr">
        <x:is>
          <x:t xml:space="preserve">member not selected</x:t>
        </x:is>
      </x:c>
      <x:c r="H212" s="76" t="inlineStr">
        <x:is>
          <x:t xml:space="preserve">member selected</x:t>
        </x:is>
      </x:c>
      <x:c r="I212" s="76" t="inlineStr">
        <x:is>
          <x:t xml:space="preserve">REUSE</x:t>
        </x:is>
      </x:c>
      <x:c r="J212" s="76" t="inlineStr">
        <x:is>
          <x:t xml:space="preserve">A1 Month Set | source BitGroup MASK-10</x:t>
        </x:is>
      </x:c>
      <x:c r="K212" s="76" t="inlineStr">
        <x:is>
          <x:t xml:space="preserve">DRAFT</x:t>
        </x:is>
      </x:c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</x:row>
    <x:row r="213" s="97" customFormat="1" ht="34" customHeight="1">
      <x:c r="A213" s="78" t="inlineStr">
        <x:is>
          <x:t xml:space="preserve">B005</x:t>
        </x:is>
      </x:c>
      <x:c r="B213" s="76" t="inlineStr">
        <x:is>
          <x:t xml:space="preserve">TIME-32-64-96-128#01</x:t>
        </x:is>
      </x:c>
      <x:c r="C213" s="76" t="inlineStr">
        <x:is>
          <x:t xml:space="preserve">MASK 6</x:t>
        </x:is>
      </x:c>
      <x:c r="D213" s="87" t="inlineStr">
        <x:is>
          <x:t xml:space="preserve">2B</x:t>
        </x:is>
      </x:c>
      <x:c r="E213" s="76" t="inlineStr">
        <x:is>
          <x:t xml:space="preserve">Month 5</x:t>
        </x:is>
      </x:c>
      <x:c r="F213" s="76" t="inlineStr">
        <x:is>
          <x:t xml:space="preserve">Membership position 5</x:t>
        </x:is>
      </x:c>
      <x:c r="G213" s="76" t="inlineStr">
        <x:is>
          <x:t xml:space="preserve">member not selected</x:t>
        </x:is>
      </x:c>
      <x:c r="H213" s="76" t="inlineStr">
        <x:is>
          <x:t xml:space="preserve">member selected</x:t>
        </x:is>
      </x:c>
      <x:c r="I213" s="76" t="inlineStr">
        <x:is>
          <x:t xml:space="preserve">REUSE</x:t>
        </x:is>
      </x:c>
      <x:c r="J213" s="76" t="inlineStr">
        <x:is>
          <x:t xml:space="preserve">A1 Month Set | source BitGroup MASK-10</x:t>
        </x:is>
      </x:c>
      <x:c r="K213" s="76" t="inlineStr">
        <x:is>
          <x:t xml:space="preserve">DRAFT</x:t>
        </x:is>
      </x:c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</x:row>
    <x:row r="214" s="97" customFormat="1" ht="34" customHeight="1">
      <x:c r="A214" s="78" t="inlineStr">
        <x:is>
          <x:t xml:space="preserve">B006</x:t>
        </x:is>
      </x:c>
      <x:c r="B214" s="76" t="inlineStr">
        <x:is>
          <x:t xml:space="preserve">TIME-32-64-96-128#01</x:t>
        </x:is>
      </x:c>
      <x:c r="C214" s="76" t="inlineStr">
        <x:is>
          <x:t xml:space="preserve">MASK 7</x:t>
        </x:is>
      </x:c>
      <x:c r="D214" s="86" t="inlineStr">
        <x:is>
          <x:t xml:space="preserve">2A</x:t>
        </x:is>
      </x:c>
      <x:c r="E214" s="76" t="inlineStr">
        <x:is>
          <x:t xml:space="preserve">Month 6</x:t>
        </x:is>
      </x:c>
      <x:c r="F214" s="76" t="inlineStr">
        <x:is>
          <x:t xml:space="preserve">Membership position 6</x:t>
        </x:is>
      </x:c>
      <x:c r="G214" s="76" t="inlineStr">
        <x:is>
          <x:t xml:space="preserve">member not selected</x:t>
        </x:is>
      </x:c>
      <x:c r="H214" s="76" t="inlineStr">
        <x:is>
          <x:t xml:space="preserve">member selected</x:t>
        </x:is>
      </x:c>
      <x:c r="I214" s="76" t="inlineStr">
        <x:is>
          <x:t xml:space="preserve">REUSE</x:t>
        </x:is>
      </x:c>
      <x:c r="J214" s="76" t="inlineStr">
        <x:is>
          <x:t xml:space="preserve">A1 Month Set | source BitGroup MASK-10</x:t>
        </x:is>
      </x:c>
      <x:c r="K214" s="76" t="inlineStr">
        <x:is>
          <x:t xml:space="preserve">DRAFT</x:t>
        </x:is>
      </x:c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</x:row>
    <x:row r="215" s="97" customFormat="1" ht="34" customHeight="1">
      <x:c r="A215" s="78" t="inlineStr">
        <x:is>
          <x:t xml:space="preserve">B007</x:t>
        </x:is>
      </x:c>
      <x:c r="B215" s="76" t="inlineStr">
        <x:is>
          <x:t xml:space="preserve">TIME-32-64-96-128#01</x:t>
        </x:is>
      </x:c>
      <x:c r="C215" s="76" t="inlineStr">
        <x:is>
          <x:t xml:space="preserve">MASK 8</x:t>
        </x:is>
      </x:c>
      <x:c r="D215" s="87" t="inlineStr">
        <x:is>
          <x:t xml:space="preserve">2B</x:t>
        </x:is>
      </x:c>
      <x:c r="E215" s="76" t="inlineStr">
        <x:is>
          <x:t xml:space="preserve">Month 7</x:t>
        </x:is>
      </x:c>
      <x:c r="F215" s="76" t="inlineStr">
        <x:is>
          <x:t xml:space="preserve">Membership position 7</x:t>
        </x:is>
      </x:c>
      <x:c r="G215" s="76" t="inlineStr">
        <x:is>
          <x:t xml:space="preserve">member not selected</x:t>
        </x:is>
      </x:c>
      <x:c r="H215" s="76" t="inlineStr">
        <x:is>
          <x:t xml:space="preserve">member selected</x:t>
        </x:is>
      </x:c>
      <x:c r="I215" s="76" t="inlineStr">
        <x:is>
          <x:t xml:space="preserve">REUSE</x:t>
        </x:is>
      </x:c>
      <x:c r="J215" s="76" t="inlineStr">
        <x:is>
          <x:t xml:space="preserve">A1 Month Set | source BitGroup MASK-10</x:t>
        </x:is>
      </x:c>
      <x:c r="K215" s="76" t="inlineStr">
        <x:is>
          <x:t xml:space="preserve">DRAFT</x:t>
        </x:is>
      </x:c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</x:row>
    <x:row r="216" s="97" customFormat="1" ht="34" customHeight="1">
      <x:c r="A216" s="78" t="inlineStr">
        <x:is>
          <x:t xml:space="preserve">B008</x:t>
        </x:is>
      </x:c>
      <x:c r="B216" s="76" t="inlineStr">
        <x:is>
          <x:t xml:space="preserve">TIME-32-64-96-128#01</x:t>
        </x:is>
      </x:c>
      <x:c r="C216" s="76" t="inlineStr">
        <x:is>
          <x:t xml:space="preserve">MASK 9</x:t>
        </x:is>
      </x:c>
      <x:c r="D216" s="86" t="inlineStr">
        <x:is>
          <x:t xml:space="preserve">2A</x:t>
        </x:is>
      </x:c>
      <x:c r="E216" s="76" t="inlineStr">
        <x:is>
          <x:t xml:space="preserve">Month 8</x:t>
        </x:is>
      </x:c>
      <x:c r="F216" s="76" t="inlineStr">
        <x:is>
          <x:t xml:space="preserve">Membership position 8</x:t>
        </x:is>
      </x:c>
      <x:c r="G216" s="76" t="inlineStr">
        <x:is>
          <x:t xml:space="preserve">member not selected</x:t>
        </x:is>
      </x:c>
      <x:c r="H216" s="76" t="inlineStr">
        <x:is>
          <x:t xml:space="preserve">member selected</x:t>
        </x:is>
      </x:c>
      <x:c r="I216" s="76" t="inlineStr">
        <x:is>
          <x:t xml:space="preserve">REUSE</x:t>
        </x:is>
      </x:c>
      <x:c r="J216" s="76" t="inlineStr">
        <x:is>
          <x:t xml:space="preserve">A1 Month Set | source BitGroup MASK-10</x:t>
        </x:is>
      </x:c>
      <x:c r="K216" s="76" t="inlineStr">
        <x:is>
          <x:t xml:space="preserve">DRAFT</x:t>
        </x:is>
      </x:c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</x:row>
    <x:row r="217" s="97" customFormat="1" ht="34" customHeight="1">
      <x:c r="A217" s="78" t="inlineStr">
        <x:is>
          <x:t xml:space="preserve">B009</x:t>
        </x:is>
      </x:c>
      <x:c r="B217" s="76" t="inlineStr">
        <x:is>
          <x:t xml:space="preserve">TIME-32-64-96-128#01</x:t>
        </x:is>
      </x:c>
      <x:c r="C217" s="76" t="inlineStr">
        <x:is>
          <x:t xml:space="preserve">MASK 10</x:t>
        </x:is>
      </x:c>
      <x:c r="D217" s="87" t="inlineStr">
        <x:is>
          <x:t xml:space="preserve">2B</x:t>
        </x:is>
      </x:c>
      <x:c r="E217" s="76" t="inlineStr">
        <x:is>
          <x:t xml:space="preserve">Month 9</x:t>
        </x:is>
      </x:c>
      <x:c r="F217" s="76" t="inlineStr">
        <x:is>
          <x:t xml:space="preserve">Membership position 9</x:t>
        </x:is>
      </x:c>
      <x:c r="G217" s="76" t="inlineStr">
        <x:is>
          <x:t xml:space="preserve">member not selected</x:t>
        </x:is>
      </x:c>
      <x:c r="H217" s="76" t="inlineStr">
        <x:is>
          <x:t xml:space="preserve">member selected</x:t>
        </x:is>
      </x:c>
      <x:c r="I217" s="76" t="inlineStr">
        <x:is>
          <x:t xml:space="preserve">REUSE</x:t>
        </x:is>
      </x:c>
      <x:c r="J217" s="76" t="inlineStr">
        <x:is>
          <x:t xml:space="preserve">A1 Month Set | source BitGroup MASK-10</x:t>
        </x:is>
      </x:c>
      <x:c r="K217" s="76" t="inlineStr">
        <x:is>
          <x:t xml:space="preserve">DRAFT</x:t>
        </x:is>
      </x:c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</x:row>
    <x:row r="218" s="97" customFormat="1" ht="34" customHeight="1">
      <x:c r="A218" s="78" t="inlineStr">
        <x:is>
          <x:t xml:space="preserve">B010</x:t>
        </x:is>
      </x:c>
      <x:c r="B218" s="76" t="inlineStr">
        <x:is>
          <x:t xml:space="preserve">TIME-32-64-96-128#02</x:t>
        </x:is>
      </x:c>
      <x:c r="C218" s="76" t="inlineStr">
        <x:is>
          <x:t xml:space="preserve">MASK 1</x:t>
        </x:is>
      </x:c>
      <x:c r="D218" s="86" t="inlineStr">
        <x:is>
          <x:t xml:space="preserve">2A</x:t>
        </x:is>
      </x:c>
      <x:c r="E218" s="76" t="inlineStr">
        <x:is>
          <x:t xml:space="preserve">Week −</x:t>
        </x:is>
      </x:c>
      <x:c r="F218" s="76" t="inlineStr">
        <x:is>
          <x:t xml:space="preserve">Membership position 0</x:t>
        </x:is>
      </x:c>
      <x:c r="G218" s="76" t="inlineStr">
        <x:is>
          <x:t xml:space="preserve">member not selected</x:t>
        </x:is>
      </x:c>
      <x:c r="H218" s="76" t="inlineStr">
        <x:is>
          <x:t xml:space="preserve">member selected</x:t>
        </x:is>
      </x:c>
      <x:c r="I218" s="76" t="inlineStr">
        <x:is>
          <x:t xml:space="preserve">REUSE</x:t>
        </x:is>
      </x:c>
      <x:c r="J218" s="76" t="inlineStr">
        <x:is>
          <x:t xml:space="preserve">B1 Week Set | source BitGroup MASK-3</x:t>
        </x:is>
      </x:c>
      <x:c r="K218" s="76" t="inlineStr">
        <x:is>
          <x:t xml:space="preserve">DRAFT</x:t>
        </x:is>
      </x:c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</x:row>
    <x:row r="219" s="97" customFormat="1" ht="34" customHeight="1">
      <x:c r="A219" s="78" t="inlineStr">
        <x:is>
          <x:t xml:space="preserve">B011</x:t>
        </x:is>
      </x:c>
      <x:c r="B219" s="76" t="inlineStr">
        <x:is>
          <x:t xml:space="preserve">TIME-32-64-96-128#02</x:t>
        </x:is>
      </x:c>
      <x:c r="C219" s="76" t="inlineStr">
        <x:is>
          <x:t xml:space="preserve">MASK 2</x:t>
        </x:is>
      </x:c>
      <x:c r="D219" s="87" t="inlineStr">
        <x:is>
          <x:t xml:space="preserve">2B</x:t>
        </x:is>
      </x:c>
      <x:c r="E219" s="76" t="inlineStr">
        <x:is>
          <x:t xml:space="preserve">Week =</x:t>
        </x:is>
      </x:c>
      <x:c r="F219" s="76" t="inlineStr">
        <x:is>
          <x:t xml:space="preserve">Membership position 1</x:t>
        </x:is>
      </x:c>
      <x:c r="G219" s="76" t="inlineStr">
        <x:is>
          <x:t xml:space="preserve">member not selected</x:t>
        </x:is>
      </x:c>
      <x:c r="H219" s="76" t="inlineStr">
        <x:is>
          <x:t xml:space="preserve">member selected</x:t>
        </x:is>
      </x:c>
      <x:c r="I219" s="76" t="inlineStr">
        <x:is>
          <x:t xml:space="preserve">REUSE</x:t>
        </x:is>
      </x:c>
      <x:c r="J219" s="76" t="inlineStr">
        <x:is>
          <x:t xml:space="preserve">B1 Week Set | source BitGroup MASK-3</x:t>
        </x:is>
      </x:c>
      <x:c r="K219" s="76" t="inlineStr">
        <x:is>
          <x:t xml:space="preserve">DRAFT</x:t>
        </x:is>
      </x:c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</x:row>
    <x:row r="220" s="97" customFormat="1" ht="34" customHeight="1">
      <x:c r="A220" s="78" t="inlineStr">
        <x:is>
          <x:t xml:space="preserve">B012</x:t>
        </x:is>
      </x:c>
      <x:c r="B220" s="76" t="inlineStr">
        <x:is>
          <x:t xml:space="preserve">TIME-32-64-96-128#02</x:t>
        </x:is>
      </x:c>
      <x:c r="C220" s="76" t="inlineStr">
        <x:is>
          <x:t xml:space="preserve">MASK 3</x:t>
        </x:is>
      </x:c>
      <x:c r="D220" s="86" t="inlineStr">
        <x:is>
          <x:t xml:space="preserve">2A</x:t>
        </x:is>
      </x:c>
      <x:c r="E220" s="76" t="inlineStr">
        <x:is>
          <x:t xml:space="preserve">Week ≡</x:t>
        </x:is>
      </x:c>
      <x:c r="F220" s="76" t="inlineStr">
        <x:is>
          <x:t xml:space="preserve">Membership position 2</x:t>
        </x:is>
      </x:c>
      <x:c r="G220" s="76" t="inlineStr">
        <x:is>
          <x:t xml:space="preserve">member not selected</x:t>
        </x:is>
      </x:c>
      <x:c r="H220" s="76" t="inlineStr">
        <x:is>
          <x:t xml:space="preserve">member selected</x:t>
        </x:is>
      </x:c>
      <x:c r="I220" s="76" t="inlineStr">
        <x:is>
          <x:t xml:space="preserve">REUSE</x:t>
        </x:is>
      </x:c>
      <x:c r="J220" s="76" t="inlineStr">
        <x:is>
          <x:t xml:space="preserve">B1 Week Set | source BitGroup MASK-3</x:t>
        </x:is>
      </x:c>
      <x:c r="K220" s="76" t="inlineStr">
        <x:is>
          <x:t xml:space="preserve">DRAFT</x:t>
        </x:is>
      </x:c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</x:row>
    <x:row r="221" s="97" customFormat="1" ht="34" customHeight="1">
      <x:c r="A221" s="78" t="inlineStr">
        <x:is>
          <x:t xml:space="preserve">B013</x:t>
        </x:is>
      </x:c>
      <x:c r="B221" s="76" t="inlineStr">
        <x:is>
          <x:t xml:space="preserve">TIME-32-64-96-128#03</x:t>
        </x:is>
      </x:c>
      <x:c r="C221" s="76" t="inlineStr">
        <x:is>
          <x:t xml:space="preserve">MASK 1</x:t>
        </x:is>
      </x:c>
      <x:c r="D221" s="86" t="inlineStr">
        <x:is>
          <x:t xml:space="preserve">2A</x:t>
        </x:is>
      </x:c>
      <x:c r="E221" s="76" t="inlineStr">
        <x:is>
          <x:t xml:space="preserve">Phase ○</x:t>
        </x:is>
      </x:c>
      <x:c r="F221" s="76" t="inlineStr">
        <x:is>
          <x:t xml:space="preserve">Membership position 0</x:t>
        </x:is>
      </x:c>
      <x:c r="G221" s="76" t="inlineStr">
        <x:is>
          <x:t xml:space="preserve">member not selected</x:t>
        </x:is>
      </x:c>
      <x:c r="H221" s="76" t="inlineStr">
        <x:is>
          <x:t xml:space="preserve">member selected</x:t>
        </x:is>
      </x:c>
      <x:c r="I221" s="76" t="inlineStr">
        <x:is>
          <x:t xml:space="preserve">REUSE</x:t>
        </x:is>
      </x:c>
      <x:c r="J221" s="76" t="inlineStr">
        <x:is>
          <x:t xml:space="preserve">C1 Phase Set | source BitGroup MASK-12</x:t>
        </x:is>
      </x:c>
      <x:c r="K221" s="76" t="inlineStr">
        <x:is>
          <x:t xml:space="preserve">DRAFT</x:t>
        </x:is>
      </x:c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</x:row>
    <x:row r="222" s="97" customFormat="1" ht="34" customHeight="1">
      <x:c r="A222" s="78" t="inlineStr">
        <x:is>
          <x:t xml:space="preserve">B014</x:t>
        </x:is>
      </x:c>
      <x:c r="B222" s="76" t="inlineStr">
        <x:is>
          <x:t xml:space="preserve">TIME-32-64-96-128#03</x:t>
        </x:is>
      </x:c>
      <x:c r="C222" s="76" t="inlineStr">
        <x:is>
          <x:t xml:space="preserve">MASK 2</x:t>
        </x:is>
      </x:c>
      <x:c r="D222" s="87" t="inlineStr">
        <x:is>
          <x:t xml:space="preserve">2B</x:t>
        </x:is>
      </x:c>
      <x:c r="E222" s="76" t="inlineStr">
        <x:is>
          <x:t xml:space="preserve">Phase ◎</x:t>
        </x:is>
      </x:c>
      <x:c r="F222" s="76" t="inlineStr">
        <x:is>
          <x:t xml:space="preserve">Membership position 1</x:t>
        </x:is>
      </x:c>
      <x:c r="G222" s="76" t="inlineStr">
        <x:is>
          <x:t xml:space="preserve">member not selected</x:t>
        </x:is>
      </x:c>
      <x:c r="H222" s="76" t="inlineStr">
        <x:is>
          <x:t xml:space="preserve">member selected</x:t>
        </x:is>
      </x:c>
      <x:c r="I222" s="76" t="inlineStr">
        <x:is>
          <x:t xml:space="preserve">REUSE</x:t>
        </x:is>
      </x:c>
      <x:c r="J222" s="76" t="inlineStr">
        <x:is>
          <x:t xml:space="preserve">C1 Phase Set | source BitGroup MASK-12</x:t>
        </x:is>
      </x:c>
      <x:c r="K222" s="76" t="inlineStr">
        <x:is>
          <x:t xml:space="preserve">DRAFT</x:t>
        </x:is>
      </x:c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</x:row>
    <x:row r="223" s="97" customFormat="1" ht="34" customHeight="1">
      <x:c r="A223" s="78" t="inlineStr">
        <x:is>
          <x:t xml:space="preserve">B015</x:t>
        </x:is>
      </x:c>
      <x:c r="B223" s="76" t="inlineStr">
        <x:is>
          <x:t xml:space="preserve">TIME-32-64-96-128#03</x:t>
        </x:is>
      </x:c>
      <x:c r="C223" s="76" t="inlineStr">
        <x:is>
          <x:t xml:space="preserve">MASK 3</x:t>
        </x:is>
      </x:c>
      <x:c r="D223" s="86" t="inlineStr">
        <x:is>
          <x:t xml:space="preserve">2A</x:t>
        </x:is>
      </x:c>
      <x:c r="E223" s="76" t="inlineStr">
        <x:is>
          <x:t xml:space="preserve">Phase ●</x:t>
        </x:is>
      </x:c>
      <x:c r="F223" s="76" t="inlineStr">
        <x:is>
          <x:t xml:space="preserve">Membership position 2</x:t>
        </x:is>
      </x:c>
      <x:c r="G223" s="76" t="inlineStr">
        <x:is>
          <x:t xml:space="preserve">member not selected</x:t>
        </x:is>
      </x:c>
      <x:c r="H223" s="76" t="inlineStr">
        <x:is>
          <x:t xml:space="preserve">member selected</x:t>
        </x:is>
      </x:c>
      <x:c r="I223" s="76" t="inlineStr">
        <x:is>
          <x:t xml:space="preserve">REUSE</x:t>
        </x:is>
      </x:c>
      <x:c r="J223" s="76" t="inlineStr">
        <x:is>
          <x:t xml:space="preserve">C1 Phase Set | source BitGroup MASK-12</x:t>
        </x:is>
      </x:c>
      <x:c r="K223" s="76" t="inlineStr">
        <x:is>
          <x:t xml:space="preserve">DRAFT</x:t>
        </x:is>
      </x:c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</x:row>
    <x:row r="224" s="97" customFormat="1" ht="34" customHeight="1">
      <x:c r="A224" s="78" t="inlineStr">
        <x:is>
          <x:t xml:space="preserve">B016</x:t>
        </x:is>
      </x:c>
      <x:c r="B224" s="76" t="inlineStr">
        <x:is>
          <x:t xml:space="preserve">TIME-32-64-96-128#03</x:t>
        </x:is>
      </x:c>
      <x:c r="C224" s="76" t="inlineStr">
        <x:is>
          <x:t xml:space="preserve">MASK 4</x:t>
        </x:is>
      </x:c>
      <x:c r="D224" s="87" t="inlineStr">
        <x:is>
          <x:t xml:space="preserve">2B</x:t>
        </x:is>
      </x:c>
      <x:c r="E224" s="76" t="inlineStr">
        <x:is>
          <x:t xml:space="preserve">Phase △</x:t>
        </x:is>
      </x:c>
      <x:c r="F224" s="76" t="inlineStr">
        <x:is>
          <x:t xml:space="preserve">Membership position 3</x:t>
        </x:is>
      </x:c>
      <x:c r="G224" s="76" t="inlineStr">
        <x:is>
          <x:t xml:space="preserve">member not selected</x:t>
        </x:is>
      </x:c>
      <x:c r="H224" s="76" t="inlineStr">
        <x:is>
          <x:t xml:space="preserve">member selected</x:t>
        </x:is>
      </x:c>
      <x:c r="I224" s="76" t="inlineStr">
        <x:is>
          <x:t xml:space="preserve">REUSE</x:t>
        </x:is>
      </x:c>
      <x:c r="J224" s="76" t="inlineStr">
        <x:is>
          <x:t xml:space="preserve">C1 Phase Set | source BitGroup MASK-12</x:t>
        </x:is>
      </x:c>
      <x:c r="K224" s="76" t="inlineStr">
        <x:is>
          <x:t xml:space="preserve">DRAFT</x:t>
        </x:is>
      </x:c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</x:row>
    <x:row r="225" s="97" customFormat="1" ht="34" customHeight="1">
      <x:c r="A225" s="78" t="inlineStr">
        <x:is>
          <x:t xml:space="preserve">B017</x:t>
        </x:is>
      </x:c>
      <x:c r="B225" s="76" t="inlineStr">
        <x:is>
          <x:t xml:space="preserve">TIME-32-64-96-128#03</x:t>
        </x:is>
      </x:c>
      <x:c r="C225" s="76" t="inlineStr">
        <x:is>
          <x:t xml:space="preserve">MASK 5</x:t>
        </x:is>
      </x:c>
      <x:c r="D225" s="86" t="inlineStr">
        <x:is>
          <x:t xml:space="preserve">2A</x:t>
        </x:is>
      </x:c>
      <x:c r="E225" s="76" t="inlineStr">
        <x:is>
          <x:t xml:space="preserve">Phase ◬</x:t>
        </x:is>
      </x:c>
      <x:c r="F225" s="76" t="inlineStr">
        <x:is>
          <x:t xml:space="preserve">Membership position 4</x:t>
        </x:is>
      </x:c>
      <x:c r="G225" s="76" t="inlineStr">
        <x:is>
          <x:t xml:space="preserve">member not selected</x:t>
        </x:is>
      </x:c>
      <x:c r="H225" s="76" t="inlineStr">
        <x:is>
          <x:t xml:space="preserve">member selected</x:t>
        </x:is>
      </x:c>
      <x:c r="I225" s="76" t="inlineStr">
        <x:is>
          <x:t xml:space="preserve">REUSE</x:t>
        </x:is>
      </x:c>
      <x:c r="J225" s="76" t="inlineStr">
        <x:is>
          <x:t xml:space="preserve">C1 Phase Set | source BitGroup MASK-12</x:t>
        </x:is>
      </x:c>
      <x:c r="K225" s="76" t="inlineStr">
        <x:is>
          <x:t xml:space="preserve">DRAFT</x:t>
        </x:is>
      </x:c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</x:row>
    <x:row r="226" s="97" customFormat="1" ht="34" customHeight="1">
      <x:c r="A226" s="78" t="inlineStr">
        <x:is>
          <x:t xml:space="preserve">B018</x:t>
        </x:is>
      </x:c>
      <x:c r="B226" s="76" t="inlineStr">
        <x:is>
          <x:t xml:space="preserve">TIME-32-64-96-128#03</x:t>
        </x:is>
      </x:c>
      <x:c r="C226" s="76" t="inlineStr">
        <x:is>
          <x:t xml:space="preserve">MASK 6</x:t>
        </x:is>
      </x:c>
      <x:c r="D226" s="87" t="inlineStr">
        <x:is>
          <x:t xml:space="preserve">2B</x:t>
        </x:is>
      </x:c>
      <x:c r="E226" s="76" t="inlineStr">
        <x:is>
          <x:t xml:space="preserve">Phase ▲</x:t>
        </x:is>
      </x:c>
      <x:c r="F226" s="76" t="inlineStr">
        <x:is>
          <x:t xml:space="preserve">Membership position 5</x:t>
        </x:is>
      </x:c>
      <x:c r="G226" s="76" t="inlineStr">
        <x:is>
          <x:t xml:space="preserve">member not selected</x:t>
        </x:is>
      </x:c>
      <x:c r="H226" s="76" t="inlineStr">
        <x:is>
          <x:t xml:space="preserve">member selected</x:t>
        </x:is>
      </x:c>
      <x:c r="I226" s="76" t="inlineStr">
        <x:is>
          <x:t xml:space="preserve">REUSE</x:t>
        </x:is>
      </x:c>
      <x:c r="J226" s="76" t="inlineStr">
        <x:is>
          <x:t xml:space="preserve">C1 Phase Set | source BitGroup MASK-12</x:t>
        </x:is>
      </x:c>
      <x:c r="K226" s="76" t="inlineStr">
        <x:is>
          <x:t xml:space="preserve">DRAFT</x:t>
        </x:is>
      </x:c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</x:row>
    <x:row r="227" s="97" customFormat="1" ht="34" customHeight="1">
      <x:c r="A227" s="78" t="inlineStr">
        <x:is>
          <x:t xml:space="preserve">B019</x:t>
        </x:is>
      </x:c>
      <x:c r="B227" s="76" t="inlineStr">
        <x:is>
          <x:t xml:space="preserve">TIME-32-64-96-128#03</x:t>
        </x:is>
      </x:c>
      <x:c r="C227" s="76" t="inlineStr">
        <x:is>
          <x:t xml:space="preserve">MASK 7</x:t>
        </x:is>
      </x:c>
      <x:c r="D227" s="86" t="inlineStr">
        <x:is>
          <x:t xml:space="preserve">2A</x:t>
        </x:is>
      </x:c>
      <x:c r="E227" s="76" t="inlineStr">
        <x:is>
          <x:t xml:space="preserve">Phase □</x:t>
        </x:is>
      </x:c>
      <x:c r="F227" s="76" t="inlineStr">
        <x:is>
          <x:t xml:space="preserve">Membership position 6</x:t>
        </x:is>
      </x:c>
      <x:c r="G227" s="76" t="inlineStr">
        <x:is>
          <x:t xml:space="preserve">member not selected</x:t>
        </x:is>
      </x:c>
      <x:c r="H227" s="76" t="inlineStr">
        <x:is>
          <x:t xml:space="preserve">member selected</x:t>
        </x:is>
      </x:c>
      <x:c r="I227" s="76" t="inlineStr">
        <x:is>
          <x:t xml:space="preserve">REUSE</x:t>
        </x:is>
      </x:c>
      <x:c r="J227" s="76" t="inlineStr">
        <x:is>
          <x:t xml:space="preserve">C1 Phase Set | source BitGroup MASK-12</x:t>
        </x:is>
      </x:c>
      <x:c r="K227" s="76" t="inlineStr">
        <x:is>
          <x:t xml:space="preserve">DRAFT</x:t>
        </x:is>
      </x:c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</x:row>
    <x:row r="228" s="97" customFormat="1" ht="34" customHeight="1">
      <x:c r="A228" s="78" t="inlineStr">
        <x:is>
          <x:t xml:space="preserve">B020</x:t>
        </x:is>
      </x:c>
      <x:c r="B228" s="76" t="inlineStr">
        <x:is>
          <x:t xml:space="preserve">TIME-32-64-96-128#03</x:t>
        </x:is>
      </x:c>
      <x:c r="C228" s="76" t="inlineStr">
        <x:is>
          <x:t xml:space="preserve">MASK 8</x:t>
        </x:is>
      </x:c>
      <x:c r="D228" s="87" t="inlineStr">
        <x:is>
          <x:t xml:space="preserve">2B</x:t>
        </x:is>
      </x:c>
      <x:c r="E228" s="76" t="inlineStr">
        <x:is>
          <x:t xml:space="preserve">Phase ▣</x:t>
        </x:is>
      </x:c>
      <x:c r="F228" s="76" t="inlineStr">
        <x:is>
          <x:t xml:space="preserve">Membership position 7</x:t>
        </x:is>
      </x:c>
      <x:c r="G228" s="76" t="inlineStr">
        <x:is>
          <x:t xml:space="preserve">member not selected</x:t>
        </x:is>
      </x:c>
      <x:c r="H228" s="76" t="inlineStr">
        <x:is>
          <x:t xml:space="preserve">member selected</x:t>
        </x:is>
      </x:c>
      <x:c r="I228" s="76" t="inlineStr">
        <x:is>
          <x:t xml:space="preserve">REUSE</x:t>
        </x:is>
      </x:c>
      <x:c r="J228" s="76" t="inlineStr">
        <x:is>
          <x:t xml:space="preserve">C1 Phase Set | source BitGroup MASK-12</x:t>
        </x:is>
      </x:c>
      <x:c r="K228" s="76" t="inlineStr">
        <x:is>
          <x:t xml:space="preserve">DRAFT</x:t>
        </x:is>
      </x:c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</x:row>
    <x:row r="229" s="97" customFormat="1" ht="34" customHeight="1">
      <x:c r="A229" s="78" t="inlineStr">
        <x:is>
          <x:t xml:space="preserve">B021</x:t>
        </x:is>
      </x:c>
      <x:c r="B229" s="76" t="inlineStr">
        <x:is>
          <x:t xml:space="preserve">TIME-32-64-96-128#03</x:t>
        </x:is>
      </x:c>
      <x:c r="C229" s="76" t="inlineStr">
        <x:is>
          <x:t xml:space="preserve">MASK 9</x:t>
        </x:is>
      </x:c>
      <x:c r="D229" s="86" t="inlineStr">
        <x:is>
          <x:t xml:space="preserve">2A</x:t>
        </x:is>
      </x:c>
      <x:c r="E229" s="76" t="inlineStr">
        <x:is>
          <x:t xml:space="preserve">Phase ■</x:t>
        </x:is>
      </x:c>
      <x:c r="F229" s="76" t="inlineStr">
        <x:is>
          <x:t xml:space="preserve">Membership position 8</x:t>
        </x:is>
      </x:c>
      <x:c r="G229" s="76" t="inlineStr">
        <x:is>
          <x:t xml:space="preserve">member not selected</x:t>
        </x:is>
      </x:c>
      <x:c r="H229" s="76" t="inlineStr">
        <x:is>
          <x:t xml:space="preserve">member selected</x:t>
        </x:is>
      </x:c>
      <x:c r="I229" s="76" t="inlineStr">
        <x:is>
          <x:t xml:space="preserve">REUSE</x:t>
        </x:is>
      </x:c>
      <x:c r="J229" s="76" t="inlineStr">
        <x:is>
          <x:t xml:space="preserve">C1 Phase Set | source BitGroup MASK-12</x:t>
        </x:is>
      </x:c>
      <x:c r="K229" s="76" t="inlineStr">
        <x:is>
          <x:t xml:space="preserve">DRAFT</x:t>
        </x:is>
      </x:c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</x:row>
    <x:row r="230" s="97" customFormat="1" ht="34" customHeight="1">
      <x:c r="A230" s="78" t="inlineStr">
        <x:is>
          <x:t xml:space="preserve">B022</x:t>
        </x:is>
      </x:c>
      <x:c r="B230" s="76" t="inlineStr">
        <x:is>
          <x:t xml:space="preserve">TIME-32-64-96-128#03</x:t>
        </x:is>
      </x:c>
      <x:c r="C230" s="76" t="inlineStr">
        <x:is>
          <x:t xml:space="preserve">MASK 10</x:t>
        </x:is>
      </x:c>
      <x:c r="D230" s="87" t="inlineStr">
        <x:is>
          <x:t xml:space="preserve">2B</x:t>
        </x:is>
      </x:c>
      <x:c r="E230" s="76" t="inlineStr">
        <x:is>
          <x:t xml:space="preserve">Phase ◇</x:t>
        </x:is>
      </x:c>
      <x:c r="F230" s="76" t="inlineStr">
        <x:is>
          <x:t xml:space="preserve">Membership position 9</x:t>
        </x:is>
      </x:c>
      <x:c r="G230" s="76" t="inlineStr">
        <x:is>
          <x:t xml:space="preserve">member not selected</x:t>
        </x:is>
      </x:c>
      <x:c r="H230" s="76" t="inlineStr">
        <x:is>
          <x:t xml:space="preserve">member selected</x:t>
        </x:is>
      </x:c>
      <x:c r="I230" s="76" t="inlineStr">
        <x:is>
          <x:t xml:space="preserve">REUSE</x:t>
        </x:is>
      </x:c>
      <x:c r="J230" s="76" t="inlineStr">
        <x:is>
          <x:t xml:space="preserve">C1 Phase Set | source BitGroup MASK-12</x:t>
        </x:is>
      </x:c>
      <x:c r="K230" s="76" t="inlineStr">
        <x:is>
          <x:t xml:space="preserve">DRAFT</x:t>
        </x:is>
      </x:c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</x:row>
    <x:row r="231" s="97" customFormat="1" ht="34" customHeight="1">
      <x:c r="A231" s="78" t="inlineStr">
        <x:is>
          <x:t xml:space="preserve">B023</x:t>
        </x:is>
      </x:c>
      <x:c r="B231" s="76" t="inlineStr">
        <x:is>
          <x:t xml:space="preserve">TIME-32-64-96-128#03</x:t>
        </x:is>
      </x:c>
      <x:c r="C231" s="76" t="inlineStr">
        <x:is>
          <x:t xml:space="preserve">MASK 11</x:t>
        </x:is>
      </x:c>
      <x:c r="D231" s="86" t="inlineStr">
        <x:is>
          <x:t xml:space="preserve">2A</x:t>
        </x:is>
      </x:c>
      <x:c r="E231" s="76" t="inlineStr">
        <x:is>
          <x:t xml:space="preserve">Phase ◈</x:t>
        </x:is>
      </x:c>
      <x:c r="F231" s="76" t="inlineStr">
        <x:is>
          <x:t xml:space="preserve">Membership position 10</x:t>
        </x:is>
      </x:c>
      <x:c r="G231" s="76" t="inlineStr">
        <x:is>
          <x:t xml:space="preserve">member not selected</x:t>
        </x:is>
      </x:c>
      <x:c r="H231" s="76" t="inlineStr">
        <x:is>
          <x:t xml:space="preserve">member selected</x:t>
        </x:is>
      </x:c>
      <x:c r="I231" s="76" t="inlineStr">
        <x:is>
          <x:t xml:space="preserve">REUSE</x:t>
        </x:is>
      </x:c>
      <x:c r="J231" s="76" t="inlineStr">
        <x:is>
          <x:t xml:space="preserve">C1 Phase Set | source BitGroup MASK-12</x:t>
        </x:is>
      </x:c>
      <x:c r="K231" s="76" t="inlineStr">
        <x:is>
          <x:t xml:space="preserve">DRAFT</x:t>
        </x:is>
      </x:c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</x:row>
    <x:row r="232" s="97" customFormat="1" ht="34" customHeight="1">
      <x:c r="A232" s="78" t="inlineStr">
        <x:is>
          <x:t xml:space="preserve">B024</x:t>
        </x:is>
      </x:c>
      <x:c r="B232" s="76" t="inlineStr">
        <x:is>
          <x:t xml:space="preserve">TIME-32-64-96-128#03</x:t>
        </x:is>
      </x:c>
      <x:c r="C232" s="76" t="inlineStr">
        <x:is>
          <x:t xml:space="preserve">MASK 12</x:t>
        </x:is>
      </x:c>
      <x:c r="D232" s="87" t="inlineStr">
        <x:is>
          <x:t xml:space="preserve">2B</x:t>
        </x:is>
      </x:c>
      <x:c r="E232" s="76" t="inlineStr">
        <x:is>
          <x:t xml:space="preserve">Phase ◆</x:t>
        </x:is>
      </x:c>
      <x:c r="F232" s="76" t="inlineStr">
        <x:is>
          <x:t xml:space="preserve">Membership position 11</x:t>
        </x:is>
      </x:c>
      <x:c r="G232" s="76" t="inlineStr">
        <x:is>
          <x:t xml:space="preserve">member not selected</x:t>
        </x:is>
      </x:c>
      <x:c r="H232" s="76" t="inlineStr">
        <x:is>
          <x:t xml:space="preserve">member selected</x:t>
        </x:is>
      </x:c>
      <x:c r="I232" s="76" t="inlineStr">
        <x:is>
          <x:t xml:space="preserve">REUSE</x:t>
        </x:is>
      </x:c>
      <x:c r="J232" s="76" t="inlineStr">
        <x:is>
          <x:t xml:space="preserve">C1 Phase Set | source BitGroup MASK-12</x:t>
        </x:is>
      </x:c>
      <x:c r="K232" s="76" t="inlineStr">
        <x:is>
          <x:t xml:space="preserve">DRAFT</x:t>
        </x:is>
      </x:c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</x:row>
    <x:row r="233" s="97" customFormat="1" ht="34" customHeight="1">
      <x:c r="A233" s="78" t="inlineStr">
        <x:is>
          <x:t xml:space="preserve">B025</x:t>
        </x:is>
      </x:c>
      <x:c r="B233" s="76" t="inlineStr">
        <x:is>
          <x:t xml:space="preserve">TIME-32-64-96-128#04</x:t>
        </x:is>
      </x:c>
      <x:c r="C233" s="76" t="inlineStr">
        <x:is>
          <x:t xml:space="preserve">MASK 1</x:t>
        </x:is>
      </x:c>
      <x:c r="D233" s="86" t="inlineStr">
        <x:is>
          <x:t xml:space="preserve">2A</x:t>
        </x:is>
      </x:c>
      <x:c r="E233" s="76" t="inlineStr">
        <x:is>
          <x:t xml:space="preserve">0✦1</x:t>
        </x:is>
      </x:c>
      <x:c r="F233" s="76" t="inlineStr">
        <x:is>
          <x:t xml:space="preserve">Membership position 0</x:t>
        </x:is>
      </x:c>
      <x:c r="G233" s="76" t="inlineStr">
        <x:is>
          <x:t xml:space="preserve">member not selected</x:t>
        </x:is>
      </x:c>
      <x:c r="H233" s="76" t="inlineStr">
        <x:is>
          <x:t xml:space="preserve">member selected</x:t>
        </x:is>
      </x:c>
      <x:c r="I233" s="76" t="inlineStr">
        <x:is>
          <x:t xml:space="preserve">REUSE</x:t>
        </x:is>
      </x:c>
      <x:c r="J233" s="76" t="inlineStr">
        <x:is>
          <x:t xml:space="preserve">D1 Intercalary Set | source BitGroup MASK-6</x:t>
        </x:is>
      </x:c>
      <x:c r="K233" s="76" t="inlineStr">
        <x:is>
          <x:t xml:space="preserve">DRAFT</x:t>
        </x:is>
      </x:c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</x:row>
    <x:row r="234" s="97" customFormat="1" ht="34" customHeight="1">
      <x:c r="A234" s="78" t="inlineStr">
        <x:is>
          <x:t xml:space="preserve">B026</x:t>
        </x:is>
      </x:c>
      <x:c r="B234" s="76" t="inlineStr">
        <x:is>
          <x:t xml:space="preserve">TIME-32-64-96-128#04</x:t>
        </x:is>
      </x:c>
      <x:c r="C234" s="76" t="inlineStr">
        <x:is>
          <x:t xml:space="preserve">MASK 2</x:t>
        </x:is>
      </x:c>
      <x:c r="D234" s="87" t="inlineStr">
        <x:is>
          <x:t xml:space="preserve">2B</x:t>
        </x:is>
      </x:c>
      <x:c r="E234" s="76" t="inlineStr">
        <x:is>
          <x:t xml:space="preserve">2✦3</x:t>
        </x:is>
      </x:c>
      <x:c r="F234" s="76" t="inlineStr">
        <x:is>
          <x:t xml:space="preserve">Membership position 1</x:t>
        </x:is>
      </x:c>
      <x:c r="G234" s="76" t="inlineStr">
        <x:is>
          <x:t xml:space="preserve">member not selected</x:t>
        </x:is>
      </x:c>
      <x:c r="H234" s="76" t="inlineStr">
        <x:is>
          <x:t xml:space="preserve">member selected</x:t>
        </x:is>
      </x:c>
      <x:c r="I234" s="76" t="inlineStr">
        <x:is>
          <x:t xml:space="preserve">REUSE</x:t>
        </x:is>
      </x:c>
      <x:c r="J234" s="76" t="inlineStr">
        <x:is>
          <x:t xml:space="preserve">D1 Intercalary Set | source BitGroup MASK-6</x:t>
        </x:is>
      </x:c>
      <x:c r="K234" s="76" t="inlineStr">
        <x:is>
          <x:t xml:space="preserve">DRAFT</x:t>
        </x:is>
      </x:c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</x:row>
    <x:row r="235" s="97" customFormat="1" ht="34" customHeight="1">
      <x:c r="A235" s="78" t="inlineStr">
        <x:is>
          <x:t xml:space="preserve">B027</x:t>
        </x:is>
      </x:c>
      <x:c r="B235" s="76" t="inlineStr">
        <x:is>
          <x:t xml:space="preserve">TIME-32-64-96-128#04</x:t>
        </x:is>
      </x:c>
      <x:c r="C235" s="76" t="inlineStr">
        <x:is>
          <x:t xml:space="preserve">MASK 3</x:t>
        </x:is>
      </x:c>
      <x:c r="D235" s="86" t="inlineStr">
        <x:is>
          <x:t xml:space="preserve">2A</x:t>
        </x:is>
      </x:c>
      <x:c r="E235" s="76" t="inlineStr">
        <x:is>
          <x:t xml:space="preserve">4✦5</x:t>
        </x:is>
      </x:c>
      <x:c r="F235" s="76" t="inlineStr">
        <x:is>
          <x:t xml:space="preserve">Membership position 2</x:t>
        </x:is>
      </x:c>
      <x:c r="G235" s="76" t="inlineStr">
        <x:is>
          <x:t xml:space="preserve">member not selected</x:t>
        </x:is>
      </x:c>
      <x:c r="H235" s="76" t="inlineStr">
        <x:is>
          <x:t xml:space="preserve">member selected</x:t>
        </x:is>
      </x:c>
      <x:c r="I235" s="76" t="inlineStr">
        <x:is>
          <x:t xml:space="preserve">REUSE</x:t>
        </x:is>
      </x:c>
      <x:c r="J235" s="76" t="inlineStr">
        <x:is>
          <x:t xml:space="preserve">D1 Intercalary Set | source BitGroup MASK-6</x:t>
        </x:is>
      </x:c>
      <x:c r="K235" s="76" t="inlineStr">
        <x:is>
          <x:t xml:space="preserve">DRAFT</x:t>
        </x:is>
      </x:c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</x:row>
    <x:row r="236" s="97" customFormat="1" ht="34" customHeight="1">
      <x:c r="A236" s="78" t="inlineStr">
        <x:is>
          <x:t xml:space="preserve">B028</x:t>
        </x:is>
      </x:c>
      <x:c r="B236" s="76" t="inlineStr">
        <x:is>
          <x:t xml:space="preserve">TIME-32-64-96-128#04</x:t>
        </x:is>
      </x:c>
      <x:c r="C236" s="76" t="inlineStr">
        <x:is>
          <x:t xml:space="preserve">MASK 4</x:t>
        </x:is>
      </x:c>
      <x:c r="D236" s="87" t="inlineStr">
        <x:is>
          <x:t xml:space="preserve">2B</x:t>
        </x:is>
      </x:c>
      <x:c r="E236" s="76" t="inlineStr">
        <x:is>
          <x:t xml:space="preserve">6✦7</x:t>
        </x:is>
      </x:c>
      <x:c r="F236" s="76" t="inlineStr">
        <x:is>
          <x:t xml:space="preserve">Membership position 3</x:t>
        </x:is>
      </x:c>
      <x:c r="G236" s="76" t="inlineStr">
        <x:is>
          <x:t xml:space="preserve">member not selected</x:t>
        </x:is>
      </x:c>
      <x:c r="H236" s="76" t="inlineStr">
        <x:is>
          <x:t xml:space="preserve">member selected</x:t>
        </x:is>
      </x:c>
      <x:c r="I236" s="76" t="inlineStr">
        <x:is>
          <x:t xml:space="preserve">REUSE</x:t>
        </x:is>
      </x:c>
      <x:c r="J236" s="76" t="inlineStr">
        <x:is>
          <x:t xml:space="preserve">D1 Intercalary Set | source BitGroup MASK-6</x:t>
        </x:is>
      </x:c>
      <x:c r="K236" s="76" t="inlineStr">
        <x:is>
          <x:t xml:space="preserve">DRAFT</x:t>
        </x:is>
      </x:c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</x:row>
    <x:row r="237" s="97" customFormat="1" ht="34" customHeight="1">
      <x:c r="A237" s="78" t="inlineStr">
        <x:is>
          <x:t xml:space="preserve">B029</x:t>
        </x:is>
      </x:c>
      <x:c r="B237" s="76" t="inlineStr">
        <x:is>
          <x:t xml:space="preserve">TIME-32-64-96-128#04</x:t>
        </x:is>
      </x:c>
      <x:c r="C237" s="76" t="inlineStr">
        <x:is>
          <x:t xml:space="preserve">MASK 5</x:t>
        </x:is>
      </x:c>
      <x:c r="D237" s="86" t="inlineStr">
        <x:is>
          <x:t xml:space="preserve">2A</x:t>
        </x:is>
      </x:c>
      <x:c r="E237" s="76" t="inlineStr">
        <x:is>
          <x:t xml:space="preserve">8✦9</x:t>
        </x:is>
      </x:c>
      <x:c r="F237" s="76" t="inlineStr">
        <x:is>
          <x:t xml:space="preserve">Membership position 4</x:t>
        </x:is>
      </x:c>
      <x:c r="G237" s="76" t="inlineStr">
        <x:is>
          <x:t xml:space="preserve">member not selected</x:t>
        </x:is>
      </x:c>
      <x:c r="H237" s="76" t="inlineStr">
        <x:is>
          <x:t xml:space="preserve">member selected</x:t>
        </x:is>
      </x:c>
      <x:c r="I237" s="76" t="inlineStr">
        <x:is>
          <x:t xml:space="preserve">REUSE</x:t>
        </x:is>
      </x:c>
      <x:c r="J237" s="76" t="inlineStr">
        <x:is>
          <x:t xml:space="preserve">D1 Intercalary Set | source BitGroup MASK-6</x:t>
        </x:is>
      </x:c>
      <x:c r="K237" s="76" t="inlineStr">
        <x:is>
          <x:t xml:space="preserve">DRAFT</x:t>
        </x:is>
      </x:c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</x:row>
    <x:row r="238" s="97" customFormat="1" ht="34" customHeight="1">
      <x:c r="A238" s="78" t="inlineStr">
        <x:is>
          <x:t xml:space="preserve">B030</x:t>
        </x:is>
      </x:c>
      <x:c r="B238" s="76" t="inlineStr">
        <x:is>
          <x:t xml:space="preserve">TIME-32-64-96-128#04</x:t>
        </x:is>
      </x:c>
      <x:c r="C238" s="76" t="inlineStr">
        <x:is>
          <x:t xml:space="preserve">MASK 6</x:t>
        </x:is>
      </x:c>
      <x:c r="D238" s="87" t="inlineStr">
        <x:is>
          <x:t xml:space="preserve">2B</x:t>
        </x:is>
      </x:c>
      <x:c r="E238" s="76" t="inlineStr">
        <x:is>
          <x:t xml:space="preserve">9✦0</x:t>
        </x:is>
      </x:c>
      <x:c r="F238" s="76" t="inlineStr">
        <x:is>
          <x:t xml:space="preserve">Membership position 5</x:t>
        </x:is>
      </x:c>
      <x:c r="G238" s="76" t="inlineStr">
        <x:is>
          <x:t xml:space="preserve">member not selected</x:t>
        </x:is>
      </x:c>
      <x:c r="H238" s="76" t="inlineStr">
        <x:is>
          <x:t xml:space="preserve">member selected</x:t>
        </x:is>
      </x:c>
      <x:c r="I238" s="76" t="inlineStr">
        <x:is>
          <x:t xml:space="preserve">REUSE</x:t>
        </x:is>
      </x:c>
      <x:c r="J238" s="76" t="inlineStr">
        <x:is>
          <x:t xml:space="preserve">D1 Intercalary Set | source BitGroup MASK-6</x:t>
        </x:is>
      </x:c>
      <x:c r="K238" s="76" t="inlineStr">
        <x:is>
          <x:t xml:space="preserve">DRAFT</x:t>
        </x:is>
      </x:c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</x:row>
    <x:row r="239" s="97" customFormat="1" ht="34" customHeight="1">
      <x:c r="A239" s="78" t="inlineStr">
        <x:is>
          <x:t xml:space="preserve">B031</x:t>
        </x:is>
      </x:c>
      <x:c r="B239" s="76" t="inlineStr">
        <x:is>
          <x:t xml:space="preserve">TIME-32-64-96-128#05</x:t>
        </x:is>
      </x:c>
      <x:c r="C239" s="76" t="inlineStr">
        <x:is>
          <x:t xml:space="preserve">SCALAR 1</x:t>
        </x:is>
      </x:c>
      <x:c r="D239" s="88" t="inlineStr">
        <x:is>
          <x:t xml:space="preserve">1</x:t>
        </x:is>
      </x:c>
      <x:c r="E239" s="76" t="inlineStr">
        <x:is>
          <x:t xml:space="preserve">Calendar Specified</x:t>
        </x:is>
      </x:c>
      <x:c r="F239" s="76" t="n">
        <x:v>1</x:v>
      </x:c>
      <x:c r="G239" s="76" t="inlineStr">
        <x:is>
          <x:t xml:space="preserve">inactive</x:t>
        </x:is>
      </x:c>
      <x:c r="H239" s="76" t="inlineStr">
        <x:is>
          <x:t xml:space="preserve">contributes 1</x:t>
        </x:is>
      </x:c>
      <x:c r="I239" s="76" t="inlineStr">
        <x:is>
          <x:t xml:space="preserve">REUSE</x:t>
        </x:is>
      </x:c>
      <x:c r="J239" s="76" t="inlineStr">
        <x:is>
          <x:t xml:space="preserve">E1 Calendar Specified | source BitGroup SCALAR-1</x:t>
        </x:is>
      </x:c>
      <x:c r="K239" s="76" t="inlineStr">
        <x:is>
          <x:t xml:space="preserve">DRAFT</x:t>
        </x:is>
      </x:c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</x:row>
    <x:row r="240" s="97" customFormat="1" ht="34" customHeight="1">
      <x:c r="A240" s="78" t="inlineStr">
        <x:is>
          <x:t xml:space="preserve">B032</x:t>
        </x:is>
      </x:c>
      <x:c r="B240" s="76" t="inlineStr">
        <x:is>
          <x:t xml:space="preserve">TIME-32-64-96-128#06</x:t>
        </x:is>
      </x:c>
      <x:c r="C240" s="76" t="inlineStr">
        <x:is>
          <x:t xml:space="preserve">TWOS SIGN 17</x:t>
        </x:is>
      </x:c>
      <x:c r="D240" s="89" t="inlineStr">
        <x:is>
          <x:t xml:space="preserve">3</x:t>
        </x:is>
      </x:c>
      <x:c r="E240" s="76" t="inlineStr">
        <x:is>
          <x:t xml:space="preserve">Year</x:t>
        </x:is>
      </x:c>
      <x:c r="F240" s="76" t="n">
        <x:v>-65536</x:v>
      </x:c>
      <x:c r="G240" s="76" t="inlineStr">
        <x:is>
          <x:t xml:space="preserve">non-negative sign contribution</x:t>
        </x:is>
      </x:c>
      <x:c r="H240" s="76" t="inlineStr">
        <x:is>
          <x:t xml:space="preserve">contributes −65536</x:t>
        </x:is>
      </x:c>
      <x:c r="I240" s="76" t="inlineStr">
        <x:is>
          <x:t xml:space="preserve">REUSE</x:t>
        </x:is>
      </x:c>
      <x:c r="J240" s="76" t="inlineStr">
        <x:is>
          <x:t xml:space="preserve">F1 Year | source BitGroup TWOS-17</x:t>
        </x:is>
      </x:c>
      <x:c r="K240" s="76" t="inlineStr">
        <x:is>
          <x:t xml:space="preserve">DRAFT</x:t>
        </x:is>
      </x:c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</x:row>
    <x:row r="241" s="97" customFormat="1" ht="34" customHeight="1">
      <x:c r="A241" s="78" t="inlineStr">
        <x:is>
          <x:t xml:space="preserve">B033</x:t>
        </x:is>
      </x:c>
      <x:c r="B241" s="76" t="inlineStr">
        <x:is>
          <x:t xml:space="preserve">TIME-32-64-96-128#06</x:t>
        </x:is>
      </x:c>
      <x:c r="C241" s="76" t="inlineStr">
        <x:is>
          <x:t xml:space="preserve">SCALAR 16</x:t>
        </x:is>
      </x:c>
      <x:c r="D241" s="88" t="inlineStr">
        <x:is>
          <x:t xml:space="preserve">1</x:t>
        </x:is>
      </x:c>
      <x:c r="E241" s="76" t="inlineStr">
        <x:is>
          <x:t xml:space="preserve">Year</x:t>
        </x:is>
      </x:c>
      <x:c r="F241" s="76" t="n">
        <x:v>32768</x:v>
      </x:c>
      <x:c r="G241" s="76" t="inlineStr">
        <x:is>
          <x:t xml:space="preserve">inactive</x:t>
        </x:is>
      </x:c>
      <x:c r="H241" s="76" t="inlineStr">
        <x:is>
          <x:t xml:space="preserve">contributes 32768</x:t>
        </x:is>
      </x:c>
      <x:c r="I241" s="76" t="inlineStr">
        <x:is>
          <x:t xml:space="preserve">REUSE</x:t>
        </x:is>
      </x:c>
      <x:c r="J241" s="76" t="inlineStr">
        <x:is>
          <x:t xml:space="preserve">F1 Year | source BitGroup TWOS-17</x:t>
        </x:is>
      </x:c>
      <x:c r="K241" s="76" t="inlineStr">
        <x:is>
          <x:t xml:space="preserve">DRAFT</x:t>
        </x:is>
      </x:c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</x:row>
    <x:row r="242" s="97" customFormat="1" ht="34" customHeight="1">
      <x:c r="A242" s="78" t="inlineStr">
        <x:is>
          <x:t xml:space="preserve">B034</x:t>
        </x:is>
      </x:c>
      <x:c r="B242" s="76" t="inlineStr">
        <x:is>
          <x:t xml:space="preserve">TIME-32-64-96-128#06</x:t>
        </x:is>
      </x:c>
      <x:c r="C242" s="76" t="inlineStr">
        <x:is>
          <x:t xml:space="preserve">SCALAR 15</x:t>
        </x:is>
      </x:c>
      <x:c r="D242" s="88" t="inlineStr">
        <x:is>
          <x:t xml:space="preserve">1</x:t>
        </x:is>
      </x:c>
      <x:c r="E242" s="76" t="inlineStr">
        <x:is>
          <x:t xml:space="preserve">Year</x:t>
        </x:is>
      </x:c>
      <x:c r="F242" s="76" t="n">
        <x:v>16384</x:v>
      </x:c>
      <x:c r="G242" s="76" t="inlineStr">
        <x:is>
          <x:t xml:space="preserve">inactive</x:t>
        </x:is>
      </x:c>
      <x:c r="H242" s="76" t="inlineStr">
        <x:is>
          <x:t xml:space="preserve">contributes 16384</x:t>
        </x:is>
      </x:c>
      <x:c r="I242" s="76" t="inlineStr">
        <x:is>
          <x:t xml:space="preserve">REUSE</x:t>
        </x:is>
      </x:c>
      <x:c r="J242" s="76" t="inlineStr">
        <x:is>
          <x:t xml:space="preserve">F1 Year | source BitGroup TWOS-17</x:t>
        </x:is>
      </x:c>
      <x:c r="K242" s="76" t="inlineStr">
        <x:is>
          <x:t xml:space="preserve">DRAFT</x:t>
        </x:is>
      </x:c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</x:row>
    <x:row r="243" s="97" customFormat="1" ht="34" customHeight="1">
      <x:c r="A243" s="78" t="inlineStr">
        <x:is>
          <x:t xml:space="preserve">B035</x:t>
        </x:is>
      </x:c>
      <x:c r="B243" s="76" t="inlineStr">
        <x:is>
          <x:t xml:space="preserve">TIME-32-64-96-128#06</x:t>
        </x:is>
      </x:c>
      <x:c r="C243" s="76" t="inlineStr">
        <x:is>
          <x:t xml:space="preserve">SCALAR 14</x:t>
        </x:is>
      </x:c>
      <x:c r="D243" s="88" t="inlineStr">
        <x:is>
          <x:t xml:space="preserve">1</x:t>
        </x:is>
      </x:c>
      <x:c r="E243" s="76" t="inlineStr">
        <x:is>
          <x:t xml:space="preserve">Year</x:t>
        </x:is>
      </x:c>
      <x:c r="F243" s="76" t="n">
        <x:v>8192</x:v>
      </x:c>
      <x:c r="G243" s="76" t="inlineStr">
        <x:is>
          <x:t xml:space="preserve">inactive</x:t>
        </x:is>
      </x:c>
      <x:c r="H243" s="76" t="inlineStr">
        <x:is>
          <x:t xml:space="preserve">contributes 8192</x:t>
        </x:is>
      </x:c>
      <x:c r="I243" s="76" t="inlineStr">
        <x:is>
          <x:t xml:space="preserve">REUSE</x:t>
        </x:is>
      </x:c>
      <x:c r="J243" s="76" t="inlineStr">
        <x:is>
          <x:t xml:space="preserve">F1 Year | source BitGroup TWOS-17</x:t>
        </x:is>
      </x:c>
      <x:c r="K243" s="76" t="inlineStr">
        <x:is>
          <x:t xml:space="preserve">DRAFT</x:t>
        </x:is>
      </x:c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</x:row>
    <x:row r="244" s="97" customFormat="1" ht="34" customHeight="1">
      <x:c r="A244" s="78" t="inlineStr">
        <x:is>
          <x:t xml:space="preserve">B036</x:t>
        </x:is>
      </x:c>
      <x:c r="B244" s="76" t="inlineStr">
        <x:is>
          <x:t xml:space="preserve">TIME-32-64-96-128#06</x:t>
        </x:is>
      </x:c>
      <x:c r="C244" s="76" t="inlineStr">
        <x:is>
          <x:t xml:space="preserve">SCALAR 13</x:t>
        </x:is>
      </x:c>
      <x:c r="D244" s="88" t="inlineStr">
        <x:is>
          <x:t xml:space="preserve">1</x:t>
        </x:is>
      </x:c>
      <x:c r="E244" s="76" t="inlineStr">
        <x:is>
          <x:t xml:space="preserve">Year</x:t>
        </x:is>
      </x:c>
      <x:c r="F244" s="76" t="n">
        <x:v>4096</x:v>
      </x:c>
      <x:c r="G244" s="76" t="inlineStr">
        <x:is>
          <x:t xml:space="preserve">inactive</x:t>
        </x:is>
      </x:c>
      <x:c r="H244" s="76" t="inlineStr">
        <x:is>
          <x:t xml:space="preserve">contributes 4096</x:t>
        </x:is>
      </x:c>
      <x:c r="I244" s="76" t="inlineStr">
        <x:is>
          <x:t xml:space="preserve">REUSE</x:t>
        </x:is>
      </x:c>
      <x:c r="J244" s="76" t="inlineStr">
        <x:is>
          <x:t xml:space="preserve">F1 Year | source BitGroup TWOS-17</x:t>
        </x:is>
      </x:c>
      <x:c r="K244" s="76" t="inlineStr">
        <x:is>
          <x:t xml:space="preserve">DRAFT</x:t>
        </x:is>
      </x:c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</x:row>
    <x:row r="245" s="97" customFormat="1" ht="34" customHeight="1">
      <x:c r="A245" s="78" t="inlineStr">
        <x:is>
          <x:t xml:space="preserve">B037</x:t>
        </x:is>
      </x:c>
      <x:c r="B245" s="76" t="inlineStr">
        <x:is>
          <x:t xml:space="preserve">TIME-32-64-96-128#06</x:t>
        </x:is>
      </x:c>
      <x:c r="C245" s="76" t="inlineStr">
        <x:is>
          <x:t xml:space="preserve">SCALAR 12</x:t>
        </x:is>
      </x:c>
      <x:c r="D245" s="88" t="inlineStr">
        <x:is>
          <x:t xml:space="preserve">1</x:t>
        </x:is>
      </x:c>
      <x:c r="E245" s="76" t="inlineStr">
        <x:is>
          <x:t xml:space="preserve">Year</x:t>
        </x:is>
      </x:c>
      <x:c r="F245" s="76" t="n">
        <x:v>2048</x:v>
      </x:c>
      <x:c r="G245" s="76" t="inlineStr">
        <x:is>
          <x:t xml:space="preserve">inactive</x:t>
        </x:is>
      </x:c>
      <x:c r="H245" s="76" t="inlineStr">
        <x:is>
          <x:t xml:space="preserve">contributes 2048</x:t>
        </x:is>
      </x:c>
      <x:c r="I245" s="76" t="inlineStr">
        <x:is>
          <x:t xml:space="preserve">REUSE</x:t>
        </x:is>
      </x:c>
      <x:c r="J245" s="76" t="inlineStr">
        <x:is>
          <x:t xml:space="preserve">F1 Year | source BitGroup TWOS-17</x:t>
        </x:is>
      </x:c>
      <x:c r="K245" s="76" t="inlineStr">
        <x:is>
          <x:t xml:space="preserve">DRAFT</x:t>
        </x:is>
      </x:c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</x:row>
    <x:row r="246" s="97" customFormat="1" ht="34" customHeight="1">
      <x:c r="A246" s="78" t="inlineStr">
        <x:is>
          <x:t xml:space="preserve">B038</x:t>
        </x:is>
      </x:c>
      <x:c r="B246" s="76" t="inlineStr">
        <x:is>
          <x:t xml:space="preserve">TIME-32-64-96-128#06</x:t>
        </x:is>
      </x:c>
      <x:c r="C246" s="76" t="inlineStr">
        <x:is>
          <x:t xml:space="preserve">SCALAR 11</x:t>
        </x:is>
      </x:c>
      <x:c r="D246" s="88" t="inlineStr">
        <x:is>
          <x:t xml:space="preserve">1</x:t>
        </x:is>
      </x:c>
      <x:c r="E246" s="76" t="inlineStr">
        <x:is>
          <x:t xml:space="preserve">Year</x:t>
        </x:is>
      </x:c>
      <x:c r="F246" s="76" t="n">
        <x:v>1024</x:v>
      </x:c>
      <x:c r="G246" s="76" t="inlineStr">
        <x:is>
          <x:t xml:space="preserve">inactive</x:t>
        </x:is>
      </x:c>
      <x:c r="H246" s="76" t="inlineStr">
        <x:is>
          <x:t xml:space="preserve">contributes 1024</x:t>
        </x:is>
      </x:c>
      <x:c r="I246" s="76" t="inlineStr">
        <x:is>
          <x:t xml:space="preserve">REUSE</x:t>
        </x:is>
      </x:c>
      <x:c r="J246" s="76" t="inlineStr">
        <x:is>
          <x:t xml:space="preserve">F1 Year | source BitGroup TWOS-17</x:t>
        </x:is>
      </x:c>
      <x:c r="K246" s="76" t="inlineStr">
        <x:is>
          <x:t xml:space="preserve">DRAFT</x:t>
        </x:is>
      </x:c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</x:row>
    <x:row r="247" s="97" customFormat="1" ht="34" customHeight="1">
      <x:c r="A247" s="78" t="inlineStr">
        <x:is>
          <x:t xml:space="preserve">B039</x:t>
        </x:is>
      </x:c>
      <x:c r="B247" s="76" t="inlineStr">
        <x:is>
          <x:t xml:space="preserve">TIME-32-64-96-128#06</x:t>
        </x:is>
      </x:c>
      <x:c r="C247" s="76" t="inlineStr">
        <x:is>
          <x:t xml:space="preserve">SCALAR 10</x:t>
        </x:is>
      </x:c>
      <x:c r="D247" s="88" t="inlineStr">
        <x:is>
          <x:t xml:space="preserve">1</x:t>
        </x:is>
      </x:c>
      <x:c r="E247" s="76" t="inlineStr">
        <x:is>
          <x:t xml:space="preserve">Year</x:t>
        </x:is>
      </x:c>
      <x:c r="F247" s="76" t="n">
        <x:v>512</x:v>
      </x:c>
      <x:c r="G247" s="76" t="inlineStr">
        <x:is>
          <x:t xml:space="preserve">inactive</x:t>
        </x:is>
      </x:c>
      <x:c r="H247" s="76" t="inlineStr">
        <x:is>
          <x:t xml:space="preserve">contributes 512</x:t>
        </x:is>
      </x:c>
      <x:c r="I247" s="76" t="inlineStr">
        <x:is>
          <x:t xml:space="preserve">REUSE</x:t>
        </x:is>
      </x:c>
      <x:c r="J247" s="76" t="inlineStr">
        <x:is>
          <x:t xml:space="preserve">F1 Year | source BitGroup TWOS-17</x:t>
        </x:is>
      </x:c>
      <x:c r="K247" s="76" t="inlineStr">
        <x:is>
          <x:t xml:space="preserve">DRAFT</x:t>
        </x:is>
      </x:c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</x:row>
    <x:row r="248" s="97" customFormat="1" ht="34" customHeight="1">
      <x:c r="A248" s="78" t="inlineStr">
        <x:is>
          <x:t xml:space="preserve">B040</x:t>
        </x:is>
      </x:c>
      <x:c r="B248" s="76" t="inlineStr">
        <x:is>
          <x:t xml:space="preserve">TIME-32-64-96-128#06</x:t>
        </x:is>
      </x:c>
      <x:c r="C248" s="76" t="inlineStr">
        <x:is>
          <x:t xml:space="preserve">SCALAR 9</x:t>
        </x:is>
      </x:c>
      <x:c r="D248" s="88" t="inlineStr">
        <x:is>
          <x:t xml:space="preserve">1</x:t>
        </x:is>
      </x:c>
      <x:c r="E248" s="76" t="inlineStr">
        <x:is>
          <x:t xml:space="preserve">Year</x:t>
        </x:is>
      </x:c>
      <x:c r="F248" s="76" t="n">
        <x:v>256</x:v>
      </x:c>
      <x:c r="G248" s="76" t="inlineStr">
        <x:is>
          <x:t xml:space="preserve">inactive</x:t>
        </x:is>
      </x:c>
      <x:c r="H248" s="76" t="inlineStr">
        <x:is>
          <x:t xml:space="preserve">contributes 256</x:t>
        </x:is>
      </x:c>
      <x:c r="I248" s="76" t="inlineStr">
        <x:is>
          <x:t xml:space="preserve">REUSE</x:t>
        </x:is>
      </x:c>
      <x:c r="J248" s="76" t="inlineStr">
        <x:is>
          <x:t xml:space="preserve">F1 Year | source BitGroup TWOS-17</x:t>
        </x:is>
      </x:c>
      <x:c r="K248" s="76" t="inlineStr">
        <x:is>
          <x:t xml:space="preserve">DRAFT</x:t>
        </x:is>
      </x:c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</x:row>
    <x:row r="249" s="97" customFormat="1" ht="34" customHeight="1">
      <x:c r="A249" s="78" t="inlineStr">
        <x:is>
          <x:t xml:space="preserve">B041</x:t>
        </x:is>
      </x:c>
      <x:c r="B249" s="76" t="inlineStr">
        <x:is>
          <x:t xml:space="preserve">TIME-32-64-96-128#06</x:t>
        </x:is>
      </x:c>
      <x:c r="C249" s="76" t="inlineStr">
        <x:is>
          <x:t xml:space="preserve">SCALAR 8</x:t>
        </x:is>
      </x:c>
      <x:c r="D249" s="88" t="inlineStr">
        <x:is>
          <x:t xml:space="preserve">1</x:t>
        </x:is>
      </x:c>
      <x:c r="E249" s="76" t="inlineStr">
        <x:is>
          <x:t xml:space="preserve">Year</x:t>
        </x:is>
      </x:c>
      <x:c r="F249" s="76" t="n">
        <x:v>128</x:v>
      </x:c>
      <x:c r="G249" s="76" t="inlineStr">
        <x:is>
          <x:t xml:space="preserve">inactive</x:t>
        </x:is>
      </x:c>
      <x:c r="H249" s="76" t="inlineStr">
        <x:is>
          <x:t xml:space="preserve">contributes 128</x:t>
        </x:is>
      </x:c>
      <x:c r="I249" s="76" t="inlineStr">
        <x:is>
          <x:t xml:space="preserve">REUSE</x:t>
        </x:is>
      </x:c>
      <x:c r="J249" s="76" t="inlineStr">
        <x:is>
          <x:t xml:space="preserve">F1 Year | source BitGroup TWOS-17</x:t>
        </x:is>
      </x:c>
      <x:c r="K249" s="76" t="inlineStr">
        <x:is>
          <x:t xml:space="preserve">DRAFT</x:t>
        </x:is>
      </x:c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</x:row>
    <x:row r="250" s="97" customFormat="1" ht="34" customHeight="1">
      <x:c r="A250" s="78" t="inlineStr">
        <x:is>
          <x:t xml:space="preserve">B042</x:t>
        </x:is>
      </x:c>
      <x:c r="B250" s="76" t="inlineStr">
        <x:is>
          <x:t xml:space="preserve">TIME-32-64-96-128#06</x:t>
        </x:is>
      </x:c>
      <x:c r="C250" s="76" t="inlineStr">
        <x:is>
          <x:t xml:space="preserve">SCALAR 7</x:t>
        </x:is>
      </x:c>
      <x:c r="D250" s="88" t="inlineStr">
        <x:is>
          <x:t xml:space="preserve">1</x:t>
        </x:is>
      </x:c>
      <x:c r="E250" s="76" t="inlineStr">
        <x:is>
          <x:t xml:space="preserve">Year</x:t>
        </x:is>
      </x:c>
      <x:c r="F250" s="76" t="n">
        <x:v>64</x:v>
      </x:c>
      <x:c r="G250" s="76" t="inlineStr">
        <x:is>
          <x:t xml:space="preserve">inactive</x:t>
        </x:is>
      </x:c>
      <x:c r="H250" s="76" t="inlineStr">
        <x:is>
          <x:t xml:space="preserve">contributes 64</x:t>
        </x:is>
      </x:c>
      <x:c r="I250" s="76" t="inlineStr">
        <x:is>
          <x:t xml:space="preserve">REUSE</x:t>
        </x:is>
      </x:c>
      <x:c r="J250" s="76" t="inlineStr">
        <x:is>
          <x:t xml:space="preserve">F1 Year | source BitGroup TWOS-17</x:t>
        </x:is>
      </x:c>
      <x:c r="K250" s="76" t="inlineStr">
        <x:is>
          <x:t xml:space="preserve">DRAFT</x:t>
        </x:is>
      </x:c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</x:row>
    <x:row r="251" s="97" customFormat="1" ht="34" customHeight="1">
      <x:c r="A251" s="78" t="inlineStr">
        <x:is>
          <x:t xml:space="preserve">B043</x:t>
        </x:is>
      </x:c>
      <x:c r="B251" s="76" t="inlineStr">
        <x:is>
          <x:t xml:space="preserve">TIME-32-64-96-128#06</x:t>
        </x:is>
      </x:c>
      <x:c r="C251" s="76" t="inlineStr">
        <x:is>
          <x:t xml:space="preserve">SCALAR 6</x:t>
        </x:is>
      </x:c>
      <x:c r="D251" s="88" t="inlineStr">
        <x:is>
          <x:t xml:space="preserve">1</x:t>
        </x:is>
      </x:c>
      <x:c r="E251" s="76" t="inlineStr">
        <x:is>
          <x:t xml:space="preserve">Year</x:t>
        </x:is>
      </x:c>
      <x:c r="F251" s="76" t="n">
        <x:v>32</x:v>
      </x:c>
      <x:c r="G251" s="76" t="inlineStr">
        <x:is>
          <x:t xml:space="preserve">inactive</x:t>
        </x:is>
      </x:c>
      <x:c r="H251" s="76" t="inlineStr">
        <x:is>
          <x:t xml:space="preserve">contributes 32</x:t>
        </x:is>
      </x:c>
      <x:c r="I251" s="76" t="inlineStr">
        <x:is>
          <x:t xml:space="preserve">REUSE</x:t>
        </x:is>
      </x:c>
      <x:c r="J251" s="76" t="inlineStr">
        <x:is>
          <x:t xml:space="preserve">F1 Year | source BitGroup TWOS-17</x:t>
        </x:is>
      </x:c>
      <x:c r="K251" s="76" t="inlineStr">
        <x:is>
          <x:t xml:space="preserve">DRAFT</x:t>
        </x:is>
      </x:c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</x:row>
    <x:row r="252" s="97" customFormat="1" ht="34" customHeight="1">
      <x:c r="A252" s="78" t="inlineStr">
        <x:is>
          <x:t xml:space="preserve">B044</x:t>
        </x:is>
      </x:c>
      <x:c r="B252" s="76" t="inlineStr">
        <x:is>
          <x:t xml:space="preserve">TIME-32-64-96-128#06</x:t>
        </x:is>
      </x:c>
      <x:c r="C252" s="76" t="inlineStr">
        <x:is>
          <x:t xml:space="preserve">SCALAR 5</x:t>
        </x:is>
      </x:c>
      <x:c r="D252" s="88" t="inlineStr">
        <x:is>
          <x:t xml:space="preserve">1</x:t>
        </x:is>
      </x:c>
      <x:c r="E252" s="76" t="inlineStr">
        <x:is>
          <x:t xml:space="preserve">Year</x:t>
        </x:is>
      </x:c>
      <x:c r="F252" s="76" t="n">
        <x:v>16</x:v>
      </x:c>
      <x:c r="G252" s="76" t="inlineStr">
        <x:is>
          <x:t xml:space="preserve">inactive</x:t>
        </x:is>
      </x:c>
      <x:c r="H252" s="76" t="inlineStr">
        <x:is>
          <x:t xml:space="preserve">contributes 16</x:t>
        </x:is>
      </x:c>
      <x:c r="I252" s="76" t="inlineStr">
        <x:is>
          <x:t xml:space="preserve">REUSE</x:t>
        </x:is>
      </x:c>
      <x:c r="J252" s="76" t="inlineStr">
        <x:is>
          <x:t xml:space="preserve">F1 Year | source BitGroup TWOS-17</x:t>
        </x:is>
      </x:c>
      <x:c r="K252" s="76" t="inlineStr">
        <x:is>
          <x:t xml:space="preserve">DRAFT</x:t>
        </x:is>
      </x:c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</x:row>
    <x:row r="253" s="97" customFormat="1" ht="34" customHeight="1">
      <x:c r="A253" s="78" t="inlineStr">
        <x:is>
          <x:t xml:space="preserve">B045</x:t>
        </x:is>
      </x:c>
      <x:c r="B253" s="76" t="inlineStr">
        <x:is>
          <x:t xml:space="preserve">TIME-32-64-96-128#06</x:t>
        </x:is>
      </x:c>
      <x:c r="C253" s="76" t="inlineStr">
        <x:is>
          <x:t xml:space="preserve">SCALAR 4</x:t>
        </x:is>
      </x:c>
      <x:c r="D253" s="88" t="inlineStr">
        <x:is>
          <x:t xml:space="preserve">1</x:t>
        </x:is>
      </x:c>
      <x:c r="E253" s="76" t="inlineStr">
        <x:is>
          <x:t xml:space="preserve">Year</x:t>
        </x:is>
      </x:c>
      <x:c r="F253" s="76" t="n">
        <x:v>8</x:v>
      </x:c>
      <x:c r="G253" s="76" t="inlineStr">
        <x:is>
          <x:t xml:space="preserve">inactive</x:t>
        </x:is>
      </x:c>
      <x:c r="H253" s="76" t="inlineStr">
        <x:is>
          <x:t xml:space="preserve">contributes 8</x:t>
        </x:is>
      </x:c>
      <x:c r="I253" s="76" t="inlineStr">
        <x:is>
          <x:t xml:space="preserve">REUSE</x:t>
        </x:is>
      </x:c>
      <x:c r="J253" s="76" t="inlineStr">
        <x:is>
          <x:t xml:space="preserve">F1 Year | source BitGroup TWOS-17</x:t>
        </x:is>
      </x:c>
      <x:c r="K253" s="76" t="inlineStr">
        <x:is>
          <x:t xml:space="preserve">DRAFT</x:t>
        </x:is>
      </x:c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</x:row>
    <x:row r="254" s="97" customFormat="1" ht="34" customHeight="1">
      <x:c r="A254" s="78" t="inlineStr">
        <x:is>
          <x:t xml:space="preserve">B046</x:t>
        </x:is>
      </x:c>
      <x:c r="B254" s="76" t="inlineStr">
        <x:is>
          <x:t xml:space="preserve">TIME-32-64-96-128#06</x:t>
        </x:is>
      </x:c>
      <x:c r="C254" s="76" t="inlineStr">
        <x:is>
          <x:t xml:space="preserve">SCALAR 3</x:t>
        </x:is>
      </x:c>
      <x:c r="D254" s="88" t="inlineStr">
        <x:is>
          <x:t xml:space="preserve">1</x:t>
        </x:is>
      </x:c>
      <x:c r="E254" s="76" t="inlineStr">
        <x:is>
          <x:t xml:space="preserve">Year</x:t>
        </x:is>
      </x:c>
      <x:c r="F254" s="76" t="n">
        <x:v>4</x:v>
      </x:c>
      <x:c r="G254" s="76" t="inlineStr">
        <x:is>
          <x:t xml:space="preserve">inactive</x:t>
        </x:is>
      </x:c>
      <x:c r="H254" s="76" t="inlineStr">
        <x:is>
          <x:t xml:space="preserve">contributes 4</x:t>
        </x:is>
      </x:c>
      <x:c r="I254" s="76" t="inlineStr">
        <x:is>
          <x:t xml:space="preserve">REUSE</x:t>
        </x:is>
      </x:c>
      <x:c r="J254" s="76" t="inlineStr">
        <x:is>
          <x:t xml:space="preserve">F1 Year | source BitGroup TWOS-17</x:t>
        </x:is>
      </x:c>
      <x:c r="K254" s="76" t="inlineStr">
        <x:is>
          <x:t xml:space="preserve">DRAFT</x:t>
        </x:is>
      </x:c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</x:row>
    <x:row r="255" s="97" customFormat="1" ht="34" customHeight="1">
      <x:c r="A255" s="78" t="inlineStr">
        <x:is>
          <x:t xml:space="preserve">B047</x:t>
        </x:is>
      </x:c>
      <x:c r="B255" s="76" t="inlineStr">
        <x:is>
          <x:t xml:space="preserve">TIME-32-64-96-128#06</x:t>
        </x:is>
      </x:c>
      <x:c r="C255" s="76" t="inlineStr">
        <x:is>
          <x:t xml:space="preserve">SCALAR 2</x:t>
        </x:is>
      </x:c>
      <x:c r="D255" s="88" t="inlineStr">
        <x:is>
          <x:t xml:space="preserve">1</x:t>
        </x:is>
      </x:c>
      <x:c r="E255" s="76" t="inlineStr">
        <x:is>
          <x:t xml:space="preserve">Year</x:t>
        </x:is>
      </x:c>
      <x:c r="F255" s="76" t="n">
        <x:v>2</x:v>
      </x:c>
      <x:c r="G255" s="76" t="inlineStr">
        <x:is>
          <x:t xml:space="preserve">inactive</x:t>
        </x:is>
      </x:c>
      <x:c r="H255" s="76" t="inlineStr">
        <x:is>
          <x:t xml:space="preserve">contributes 2</x:t>
        </x:is>
      </x:c>
      <x:c r="I255" s="76" t="inlineStr">
        <x:is>
          <x:t xml:space="preserve">REUSE</x:t>
        </x:is>
      </x:c>
      <x:c r="J255" s="76" t="inlineStr">
        <x:is>
          <x:t xml:space="preserve">F1 Year | source BitGroup TWOS-17</x:t>
        </x:is>
      </x:c>
      <x:c r="K255" s="76" t="inlineStr">
        <x:is>
          <x:t xml:space="preserve">DRAFT</x:t>
        </x:is>
      </x:c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</x:row>
    <x:row r="256" s="97" customFormat="1" ht="34" customHeight="1">
      <x:c r="A256" s="78" t="inlineStr">
        <x:is>
          <x:t xml:space="preserve">B048</x:t>
        </x:is>
      </x:c>
      <x:c r="B256" s="76" t="inlineStr">
        <x:is>
          <x:t xml:space="preserve">TIME-32-64-96-128#06</x:t>
        </x:is>
      </x:c>
      <x:c r="C256" s="76" t="inlineStr">
        <x:is>
          <x:t xml:space="preserve">SCALAR 1</x:t>
        </x:is>
      </x:c>
      <x:c r="D256" s="88" t="inlineStr">
        <x:is>
          <x:t xml:space="preserve">1</x:t>
        </x:is>
      </x:c>
      <x:c r="E256" s="76" t="inlineStr">
        <x:is>
          <x:t xml:space="preserve">Year</x:t>
        </x:is>
      </x:c>
      <x:c r="F256" s="76" t="n">
        <x:v>1</x:v>
      </x:c>
      <x:c r="G256" s="76" t="inlineStr">
        <x:is>
          <x:t xml:space="preserve">inactive</x:t>
        </x:is>
      </x:c>
      <x:c r="H256" s="76" t="inlineStr">
        <x:is>
          <x:t xml:space="preserve">contributes 1</x:t>
        </x:is>
      </x:c>
      <x:c r="I256" s="76" t="inlineStr">
        <x:is>
          <x:t xml:space="preserve">REUSE</x:t>
        </x:is>
      </x:c>
      <x:c r="J256" s="76" t="inlineStr">
        <x:is>
          <x:t xml:space="preserve">F1 Year | source BitGroup TWOS-17</x:t>
        </x:is>
      </x:c>
      <x:c r="K256" s="76" t="inlineStr">
        <x:is>
          <x:t xml:space="preserve">DRAFT</x:t>
        </x:is>
      </x:c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</x:row>
    <x:row r="257" s="97" customFormat="1" ht="34" customHeight="1">
      <x:c r="A257" s="78" t="inlineStr">
        <x:is>
          <x:t xml:space="preserve">B049</x:t>
        </x:is>
      </x:c>
      <x:c r="B257" s="76" t="inlineStr">
        <x:is>
          <x:t xml:space="preserve">TIME-32-64-96-128#07</x:t>
        </x:is>
      </x:c>
      <x:c r="C257" s="76" t="inlineStr">
        <x:is>
          <x:t xml:space="preserve">SCALAR 1</x:t>
        </x:is>
      </x:c>
      <x:c r="D257" s="88" t="inlineStr">
        <x:is>
          <x:t xml:space="preserve">1</x:t>
        </x:is>
      </x:c>
      <x:c r="E257" s="76" t="inlineStr">
        <x:is>
          <x:t xml:space="preserve">Year Specified</x:t>
        </x:is>
      </x:c>
      <x:c r="F257" s="76" t="n">
        <x:v>1</x:v>
      </x:c>
      <x:c r="G257" s="76" t="inlineStr">
        <x:is>
          <x:t xml:space="preserve">inactive</x:t>
        </x:is>
      </x:c>
      <x:c r="H257" s="76" t="inlineStr">
        <x:is>
          <x:t xml:space="preserve">contributes 1</x:t>
        </x:is>
      </x:c>
      <x:c r="I257" s="76" t="inlineStr">
        <x:is>
          <x:t xml:space="preserve">REUSE</x:t>
        </x:is>
      </x:c>
      <x:c r="J257" s="76" t="inlineStr">
        <x:is>
          <x:t xml:space="preserve">G1 Year Specified | source BitGroup SCALAR-1</x:t>
        </x:is>
      </x:c>
      <x:c r="K257" s="76" t="inlineStr">
        <x:is>
          <x:t xml:space="preserve">DRAFT</x:t>
        </x:is>
      </x:c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</x:row>
    <x:row r="258" s="97" customFormat="1" ht="34" customHeight="1">
      <x:c r="A258" s="78" t="inlineStr">
        <x:is>
          <x:t xml:space="preserve">B050</x:t>
        </x:is>
      </x:c>
      <x:c r="B258" s="76" t="inlineStr">
        <x:is>
          <x:t xml:space="preserve">TIME-32-64-96-128#08</x:t>
        </x:is>
      </x:c>
      <x:c r="C258" s="76" t="inlineStr">
        <x:is>
          <x:t xml:space="preserve">SCALAR 5</x:t>
        </x:is>
      </x:c>
      <x:c r="D258" s="88" t="inlineStr">
        <x:is>
          <x:t xml:space="preserve">1</x:t>
        </x:is>
      </x:c>
      <x:c r="E258" s="76" t="inlineStr">
        <x:is>
          <x:t xml:space="preserve">Hour</x:t>
        </x:is>
      </x:c>
      <x:c r="F258" s="76" t="n">
        <x:v>16</x:v>
      </x:c>
      <x:c r="G258" s="76" t="inlineStr">
        <x:is>
          <x:t xml:space="preserve">inactive</x:t>
        </x:is>
      </x:c>
      <x:c r="H258" s="76" t="inlineStr">
        <x:is>
          <x:t xml:space="preserve">contributes 16</x:t>
        </x:is>
      </x:c>
      <x:c r="I258" s="76" t="inlineStr">
        <x:is>
          <x:t xml:space="preserve">REUSE</x:t>
        </x:is>
      </x:c>
      <x:c r="J258" s="76" t="inlineStr">
        <x:is>
          <x:t xml:space="preserve">H1 Hour | source BitGroup SCALAR-5</x:t>
        </x:is>
      </x:c>
      <x:c r="K258" s="76" t="inlineStr">
        <x:is>
          <x:t xml:space="preserve">DRAFT</x:t>
        </x:is>
      </x:c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</x:row>
    <x:row r="259" s="97" customFormat="1" ht="34" customHeight="1">
      <x:c r="A259" s="78" t="inlineStr">
        <x:is>
          <x:t xml:space="preserve">B051</x:t>
        </x:is>
      </x:c>
      <x:c r="B259" s="76" t="inlineStr">
        <x:is>
          <x:t xml:space="preserve">TIME-32-64-96-128#08</x:t>
        </x:is>
      </x:c>
      <x:c r="C259" s="76" t="inlineStr">
        <x:is>
          <x:t xml:space="preserve">SCALAR 4</x:t>
        </x:is>
      </x:c>
      <x:c r="D259" s="88" t="inlineStr">
        <x:is>
          <x:t xml:space="preserve">1</x:t>
        </x:is>
      </x:c>
      <x:c r="E259" s="76" t="inlineStr">
        <x:is>
          <x:t xml:space="preserve">Hour</x:t>
        </x:is>
      </x:c>
      <x:c r="F259" s="76" t="n">
        <x:v>8</x:v>
      </x:c>
      <x:c r="G259" s="76" t="inlineStr">
        <x:is>
          <x:t xml:space="preserve">inactive</x:t>
        </x:is>
      </x:c>
      <x:c r="H259" s="76" t="inlineStr">
        <x:is>
          <x:t xml:space="preserve">contributes 8</x:t>
        </x:is>
      </x:c>
      <x:c r="I259" s="76" t="inlineStr">
        <x:is>
          <x:t xml:space="preserve">REUSE</x:t>
        </x:is>
      </x:c>
      <x:c r="J259" s="76" t="inlineStr">
        <x:is>
          <x:t xml:space="preserve">H1 Hour | source BitGroup SCALAR-5</x:t>
        </x:is>
      </x:c>
      <x:c r="K259" s="76" t="inlineStr">
        <x:is>
          <x:t xml:space="preserve">DRAFT</x:t>
        </x:is>
      </x:c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</x:row>
    <x:row r="260" s="97" customFormat="1" ht="34" customHeight="1">
      <x:c r="A260" s="78" t="inlineStr">
        <x:is>
          <x:t xml:space="preserve">B052</x:t>
        </x:is>
      </x:c>
      <x:c r="B260" s="76" t="inlineStr">
        <x:is>
          <x:t xml:space="preserve">TIME-32-64-96-128#08</x:t>
        </x:is>
      </x:c>
      <x:c r="C260" s="76" t="inlineStr">
        <x:is>
          <x:t xml:space="preserve">SCALAR 3</x:t>
        </x:is>
      </x:c>
      <x:c r="D260" s="88" t="inlineStr">
        <x:is>
          <x:t xml:space="preserve">1</x:t>
        </x:is>
      </x:c>
      <x:c r="E260" s="76" t="inlineStr">
        <x:is>
          <x:t xml:space="preserve">Hour</x:t>
        </x:is>
      </x:c>
      <x:c r="F260" s="76" t="n">
        <x:v>4</x:v>
      </x:c>
      <x:c r="G260" s="76" t="inlineStr">
        <x:is>
          <x:t xml:space="preserve">inactive</x:t>
        </x:is>
      </x:c>
      <x:c r="H260" s="76" t="inlineStr">
        <x:is>
          <x:t xml:space="preserve">contributes 4</x:t>
        </x:is>
      </x:c>
      <x:c r="I260" s="76" t="inlineStr">
        <x:is>
          <x:t xml:space="preserve">REUSE</x:t>
        </x:is>
      </x:c>
      <x:c r="J260" s="76" t="inlineStr">
        <x:is>
          <x:t xml:space="preserve">H1 Hour | source BitGroup SCALAR-5</x:t>
        </x:is>
      </x:c>
      <x:c r="K260" s="76" t="inlineStr">
        <x:is>
          <x:t xml:space="preserve">DRAFT</x:t>
        </x:is>
      </x:c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</x:row>
    <x:row r="261" s="97" customFormat="1" ht="34" customHeight="1">
      <x:c r="A261" s="78" t="inlineStr">
        <x:is>
          <x:t xml:space="preserve">B053</x:t>
        </x:is>
      </x:c>
      <x:c r="B261" s="76" t="inlineStr">
        <x:is>
          <x:t xml:space="preserve">TIME-32-64-96-128#08</x:t>
        </x:is>
      </x:c>
      <x:c r="C261" s="76" t="inlineStr">
        <x:is>
          <x:t xml:space="preserve">SCALAR 2</x:t>
        </x:is>
      </x:c>
      <x:c r="D261" s="88" t="inlineStr">
        <x:is>
          <x:t xml:space="preserve">1</x:t>
        </x:is>
      </x:c>
      <x:c r="E261" s="76" t="inlineStr">
        <x:is>
          <x:t xml:space="preserve">Hour</x:t>
        </x:is>
      </x:c>
      <x:c r="F261" s="76" t="n">
        <x:v>2</x:v>
      </x:c>
      <x:c r="G261" s="76" t="inlineStr">
        <x:is>
          <x:t xml:space="preserve">inactive</x:t>
        </x:is>
      </x:c>
      <x:c r="H261" s="76" t="inlineStr">
        <x:is>
          <x:t xml:space="preserve">contributes 2</x:t>
        </x:is>
      </x:c>
      <x:c r="I261" s="76" t="inlineStr">
        <x:is>
          <x:t xml:space="preserve">REUSE</x:t>
        </x:is>
      </x:c>
      <x:c r="J261" s="76" t="inlineStr">
        <x:is>
          <x:t xml:space="preserve">H1 Hour | source BitGroup SCALAR-5</x:t>
        </x:is>
      </x:c>
      <x:c r="K261" s="76" t="inlineStr">
        <x:is>
          <x:t xml:space="preserve">DRAFT</x:t>
        </x:is>
      </x:c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</x:row>
    <x:row r="262" s="97" customFormat="1" ht="34" customHeight="1">
      <x:c r="A262" s="78" t="inlineStr">
        <x:is>
          <x:t xml:space="preserve">B054</x:t>
        </x:is>
      </x:c>
      <x:c r="B262" s="76" t="inlineStr">
        <x:is>
          <x:t xml:space="preserve">TIME-32-64-96-128#08</x:t>
        </x:is>
      </x:c>
      <x:c r="C262" s="76" t="inlineStr">
        <x:is>
          <x:t xml:space="preserve">SCALAR 1</x:t>
        </x:is>
      </x:c>
      <x:c r="D262" s="88" t="inlineStr">
        <x:is>
          <x:t xml:space="preserve">1</x:t>
        </x:is>
      </x:c>
      <x:c r="E262" s="76" t="inlineStr">
        <x:is>
          <x:t xml:space="preserve">Hour</x:t>
        </x:is>
      </x:c>
      <x:c r="F262" s="76" t="n">
        <x:v>1</x:v>
      </x:c>
      <x:c r="G262" s="76" t="inlineStr">
        <x:is>
          <x:t xml:space="preserve">inactive</x:t>
        </x:is>
      </x:c>
      <x:c r="H262" s="76" t="inlineStr">
        <x:is>
          <x:t xml:space="preserve">contributes 1</x:t>
        </x:is>
      </x:c>
      <x:c r="I262" s="76" t="inlineStr">
        <x:is>
          <x:t xml:space="preserve">REUSE</x:t>
        </x:is>
      </x:c>
      <x:c r="J262" s="76" t="inlineStr">
        <x:is>
          <x:t xml:space="preserve">H1 Hour | source BitGroup SCALAR-5</x:t>
        </x:is>
      </x:c>
      <x:c r="K262" s="76" t="inlineStr">
        <x:is>
          <x:t xml:space="preserve">DRAFT</x:t>
        </x:is>
      </x:c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</x:row>
    <x:row r="263" s="97" customFormat="1" ht="34" customHeight="1">
      <x:c r="A263" s="78" t="inlineStr">
        <x:is>
          <x:t xml:space="preserve">B055</x:t>
        </x:is>
      </x:c>
      <x:c r="B263" s="76" t="inlineStr">
        <x:is>
          <x:t xml:space="preserve">TIME-32-64-96-128#09</x:t>
        </x:is>
      </x:c>
      <x:c r="C263" s="76" t="inlineStr">
        <x:is>
          <x:t xml:space="preserve">SCALAR 6</x:t>
        </x:is>
      </x:c>
      <x:c r="D263" s="88" t="inlineStr">
        <x:is>
          <x:t xml:space="preserve">1</x:t>
        </x:is>
      </x:c>
      <x:c r="E263" s="76" t="inlineStr">
        <x:is>
          <x:t xml:space="preserve">Minute</x:t>
        </x:is>
      </x:c>
      <x:c r="F263" s="76" t="n">
        <x:v>32</x:v>
      </x:c>
      <x:c r="G263" s="76" t="inlineStr">
        <x:is>
          <x:t xml:space="preserve">inactive</x:t>
        </x:is>
      </x:c>
      <x:c r="H263" s="76" t="inlineStr">
        <x:is>
          <x:t xml:space="preserve">contributes 32</x:t>
        </x:is>
      </x:c>
      <x:c r="I263" s="76" t="inlineStr">
        <x:is>
          <x:t xml:space="preserve">REUSE</x:t>
        </x:is>
      </x:c>
      <x:c r="J263" s="76" t="inlineStr">
        <x:is>
          <x:t xml:space="preserve">I1 Minute | source BitGroup SCALAR-6</x:t>
        </x:is>
      </x:c>
      <x:c r="K263" s="76" t="inlineStr">
        <x:is>
          <x:t xml:space="preserve">DRAFT</x:t>
        </x:is>
      </x:c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</x:row>
    <x:row r="264" s="97" customFormat="1" ht="34" customHeight="1">
      <x:c r="A264" s="78" t="inlineStr">
        <x:is>
          <x:t xml:space="preserve">B056</x:t>
        </x:is>
      </x:c>
      <x:c r="B264" s="76" t="inlineStr">
        <x:is>
          <x:t xml:space="preserve">TIME-32-64-96-128#09</x:t>
        </x:is>
      </x:c>
      <x:c r="C264" s="76" t="inlineStr">
        <x:is>
          <x:t xml:space="preserve">SCALAR 5</x:t>
        </x:is>
      </x:c>
      <x:c r="D264" s="88" t="inlineStr">
        <x:is>
          <x:t xml:space="preserve">1</x:t>
        </x:is>
      </x:c>
      <x:c r="E264" s="76" t="inlineStr">
        <x:is>
          <x:t xml:space="preserve">Minute</x:t>
        </x:is>
      </x:c>
      <x:c r="F264" s="76" t="n">
        <x:v>16</x:v>
      </x:c>
      <x:c r="G264" s="76" t="inlineStr">
        <x:is>
          <x:t xml:space="preserve">inactive</x:t>
        </x:is>
      </x:c>
      <x:c r="H264" s="76" t="inlineStr">
        <x:is>
          <x:t xml:space="preserve">contributes 16</x:t>
        </x:is>
      </x:c>
      <x:c r="I264" s="76" t="inlineStr">
        <x:is>
          <x:t xml:space="preserve">REUSE</x:t>
        </x:is>
      </x:c>
      <x:c r="J264" s="76" t="inlineStr">
        <x:is>
          <x:t xml:space="preserve">I1 Minute | source BitGroup SCALAR-6</x:t>
        </x:is>
      </x:c>
      <x:c r="K264" s="76" t="inlineStr">
        <x:is>
          <x:t xml:space="preserve">DRAFT</x:t>
        </x:is>
      </x:c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</x:row>
    <x:row r="265" s="97" customFormat="1" ht="34" customHeight="1">
      <x:c r="A265" s="78" t="inlineStr">
        <x:is>
          <x:t xml:space="preserve">B057</x:t>
        </x:is>
      </x:c>
      <x:c r="B265" s="76" t="inlineStr">
        <x:is>
          <x:t xml:space="preserve">TIME-32-64-96-128#09</x:t>
        </x:is>
      </x:c>
      <x:c r="C265" s="76" t="inlineStr">
        <x:is>
          <x:t xml:space="preserve">SCALAR 4</x:t>
        </x:is>
      </x:c>
      <x:c r="D265" s="88" t="inlineStr">
        <x:is>
          <x:t xml:space="preserve">1</x:t>
        </x:is>
      </x:c>
      <x:c r="E265" s="76" t="inlineStr">
        <x:is>
          <x:t xml:space="preserve">Minute</x:t>
        </x:is>
      </x:c>
      <x:c r="F265" s="76" t="n">
        <x:v>8</x:v>
      </x:c>
      <x:c r="G265" s="76" t="inlineStr">
        <x:is>
          <x:t xml:space="preserve">inactive</x:t>
        </x:is>
      </x:c>
      <x:c r="H265" s="76" t="inlineStr">
        <x:is>
          <x:t xml:space="preserve">contributes 8</x:t>
        </x:is>
      </x:c>
      <x:c r="I265" s="76" t="inlineStr">
        <x:is>
          <x:t xml:space="preserve">REUSE</x:t>
        </x:is>
      </x:c>
      <x:c r="J265" s="76" t="inlineStr">
        <x:is>
          <x:t xml:space="preserve">I1 Minute | source BitGroup SCALAR-6</x:t>
        </x:is>
      </x:c>
      <x:c r="K265" s="76" t="inlineStr">
        <x:is>
          <x:t xml:space="preserve">DRAFT</x:t>
        </x:is>
      </x:c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</x:row>
    <x:row r="266" s="97" customFormat="1" ht="34" customHeight="1">
      <x:c r="A266" s="78" t="inlineStr">
        <x:is>
          <x:t xml:space="preserve">B058</x:t>
        </x:is>
      </x:c>
      <x:c r="B266" s="76" t="inlineStr">
        <x:is>
          <x:t xml:space="preserve">TIME-32-64-96-128#09</x:t>
        </x:is>
      </x:c>
      <x:c r="C266" s="76" t="inlineStr">
        <x:is>
          <x:t xml:space="preserve">SCALAR 3</x:t>
        </x:is>
      </x:c>
      <x:c r="D266" s="88" t="inlineStr">
        <x:is>
          <x:t xml:space="preserve">1</x:t>
        </x:is>
      </x:c>
      <x:c r="E266" s="76" t="inlineStr">
        <x:is>
          <x:t xml:space="preserve">Minute</x:t>
        </x:is>
      </x:c>
      <x:c r="F266" s="76" t="n">
        <x:v>4</x:v>
      </x:c>
      <x:c r="G266" s="76" t="inlineStr">
        <x:is>
          <x:t xml:space="preserve">inactive</x:t>
        </x:is>
      </x:c>
      <x:c r="H266" s="76" t="inlineStr">
        <x:is>
          <x:t xml:space="preserve">contributes 4</x:t>
        </x:is>
      </x:c>
      <x:c r="I266" s="76" t="inlineStr">
        <x:is>
          <x:t xml:space="preserve">REUSE</x:t>
        </x:is>
      </x:c>
      <x:c r="J266" s="76" t="inlineStr">
        <x:is>
          <x:t xml:space="preserve">I1 Minute | source BitGroup SCALAR-6</x:t>
        </x:is>
      </x:c>
      <x:c r="K266" s="76" t="inlineStr">
        <x:is>
          <x:t xml:space="preserve">DRAFT</x:t>
        </x:is>
      </x:c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</x:row>
    <x:row r="267" s="97" customFormat="1" ht="34" customHeight="1">
      <x:c r="A267" s="78" t="inlineStr">
        <x:is>
          <x:t xml:space="preserve">B059</x:t>
        </x:is>
      </x:c>
      <x:c r="B267" s="76" t="inlineStr">
        <x:is>
          <x:t xml:space="preserve">TIME-32-64-96-128#09</x:t>
        </x:is>
      </x:c>
      <x:c r="C267" s="76" t="inlineStr">
        <x:is>
          <x:t xml:space="preserve">SCALAR 2</x:t>
        </x:is>
      </x:c>
      <x:c r="D267" s="88" t="inlineStr">
        <x:is>
          <x:t xml:space="preserve">1</x:t>
        </x:is>
      </x:c>
      <x:c r="E267" s="76" t="inlineStr">
        <x:is>
          <x:t xml:space="preserve">Minute</x:t>
        </x:is>
      </x:c>
      <x:c r="F267" s="76" t="n">
        <x:v>2</x:v>
      </x:c>
      <x:c r="G267" s="76" t="inlineStr">
        <x:is>
          <x:t xml:space="preserve">inactive</x:t>
        </x:is>
      </x:c>
      <x:c r="H267" s="76" t="inlineStr">
        <x:is>
          <x:t xml:space="preserve">contributes 2</x:t>
        </x:is>
      </x:c>
      <x:c r="I267" s="76" t="inlineStr">
        <x:is>
          <x:t xml:space="preserve">REUSE</x:t>
        </x:is>
      </x:c>
      <x:c r="J267" s="76" t="inlineStr">
        <x:is>
          <x:t xml:space="preserve">I1 Minute | source BitGroup SCALAR-6</x:t>
        </x:is>
      </x:c>
      <x:c r="K267" s="76" t="inlineStr">
        <x:is>
          <x:t xml:space="preserve">DRAFT</x:t>
        </x:is>
      </x:c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</x:row>
    <x:row r="268" s="97" customFormat="1" ht="34" customHeight="1">
      <x:c r="A268" s="78" t="inlineStr">
        <x:is>
          <x:t xml:space="preserve">B060</x:t>
        </x:is>
      </x:c>
      <x:c r="B268" s="76" t="inlineStr">
        <x:is>
          <x:t xml:space="preserve">TIME-32-64-96-128#09</x:t>
        </x:is>
      </x:c>
      <x:c r="C268" s="76" t="inlineStr">
        <x:is>
          <x:t xml:space="preserve">SCALAR 1</x:t>
        </x:is>
      </x:c>
      <x:c r="D268" s="88" t="inlineStr">
        <x:is>
          <x:t xml:space="preserve">1</x:t>
        </x:is>
      </x:c>
      <x:c r="E268" s="76" t="inlineStr">
        <x:is>
          <x:t xml:space="preserve">Minute</x:t>
        </x:is>
      </x:c>
      <x:c r="F268" s="76" t="n">
        <x:v>1</x:v>
      </x:c>
      <x:c r="G268" s="76" t="inlineStr">
        <x:is>
          <x:t xml:space="preserve">inactive</x:t>
        </x:is>
      </x:c>
      <x:c r="H268" s="76" t="inlineStr">
        <x:is>
          <x:t xml:space="preserve">contributes 1</x:t>
        </x:is>
      </x:c>
      <x:c r="I268" s="76" t="inlineStr">
        <x:is>
          <x:t xml:space="preserve">REUSE</x:t>
        </x:is>
      </x:c>
      <x:c r="J268" s="76" t="inlineStr">
        <x:is>
          <x:t xml:space="preserve">I1 Minute | source BitGroup SCALAR-6</x:t>
        </x:is>
      </x:c>
      <x:c r="K268" s="76" t="inlineStr">
        <x:is>
          <x:t xml:space="preserve">DRAFT</x:t>
        </x:is>
      </x:c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</x:row>
    <x:row r="269" s="97" customFormat="1" ht="34" customHeight="1">
      <x:c r="A269" s="78" t="inlineStr">
        <x:is>
          <x:t xml:space="preserve">B061</x:t>
        </x:is>
      </x:c>
      <x:c r="B269" s="76" t="inlineStr">
        <x:is>
          <x:t xml:space="preserve">TIME-32-64-96-128#10</x:t>
        </x:is>
      </x:c>
      <x:c r="C269" s="76" t="inlineStr">
        <x:is>
          <x:t xml:space="preserve">SCALAR 3</x:t>
        </x:is>
      </x:c>
      <x:c r="D269" s="88" t="inlineStr">
        <x:is>
          <x:t xml:space="preserve">1</x:t>
        </x:is>
      </x:c>
      <x:c r="E269" s="76" t="inlineStr">
        <x:is>
          <x:t xml:space="preserve">Declared Precision</x:t>
        </x:is>
      </x:c>
      <x:c r="F269" s="76" t="n">
        <x:v>4</x:v>
      </x:c>
      <x:c r="G269" s="76" t="inlineStr">
        <x:is>
          <x:t xml:space="preserve">inactive</x:t>
        </x:is>
      </x:c>
      <x:c r="H269" s="76" t="inlineStr">
        <x:is>
          <x:t xml:space="preserve">contributes 4</x:t>
        </x:is>
      </x:c>
      <x:c r="I269" s="76" t="inlineStr">
        <x:is>
          <x:t xml:space="preserve">REUSE</x:t>
        </x:is>
      </x:c>
      <x:c r="J269" s="76" t="inlineStr">
        <x:is>
          <x:t xml:space="preserve">J1 Declared Precision | source BitGroup SCALAR-3</x:t>
        </x:is>
      </x:c>
      <x:c r="K269" s="76" t="inlineStr">
        <x:is>
          <x:t xml:space="preserve">DRAFT</x:t>
        </x:is>
      </x:c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</x:row>
    <x:row r="270" s="97" customFormat="1" ht="34" customHeight="1">
      <x:c r="A270" s="78" t="inlineStr">
        <x:is>
          <x:t xml:space="preserve">B062</x:t>
        </x:is>
      </x:c>
      <x:c r="B270" s="76" t="inlineStr">
        <x:is>
          <x:t xml:space="preserve">TIME-32-64-96-128#10</x:t>
        </x:is>
      </x:c>
      <x:c r="C270" s="76" t="inlineStr">
        <x:is>
          <x:t xml:space="preserve">SCALAR 2</x:t>
        </x:is>
      </x:c>
      <x:c r="D270" s="88" t="inlineStr">
        <x:is>
          <x:t xml:space="preserve">1</x:t>
        </x:is>
      </x:c>
      <x:c r="E270" s="76" t="inlineStr">
        <x:is>
          <x:t xml:space="preserve">Declared Precision</x:t>
        </x:is>
      </x:c>
      <x:c r="F270" s="76" t="n">
        <x:v>2</x:v>
      </x:c>
      <x:c r="G270" s="76" t="inlineStr">
        <x:is>
          <x:t xml:space="preserve">inactive</x:t>
        </x:is>
      </x:c>
      <x:c r="H270" s="76" t="inlineStr">
        <x:is>
          <x:t xml:space="preserve">contributes 2</x:t>
        </x:is>
      </x:c>
      <x:c r="I270" s="76" t="inlineStr">
        <x:is>
          <x:t xml:space="preserve">REUSE</x:t>
        </x:is>
      </x:c>
      <x:c r="J270" s="76" t="inlineStr">
        <x:is>
          <x:t xml:space="preserve">J1 Declared Precision | source BitGroup SCALAR-3</x:t>
        </x:is>
      </x:c>
      <x:c r="K270" s="76" t="inlineStr">
        <x:is>
          <x:t xml:space="preserve">DRAFT</x:t>
        </x:is>
      </x:c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</x:row>
    <x:row r="271" s="97" customFormat="1" ht="34" customHeight="1">
      <x:c r="A271" s="78" t="inlineStr">
        <x:is>
          <x:t xml:space="preserve">B063</x:t>
        </x:is>
      </x:c>
      <x:c r="B271" s="76" t="inlineStr">
        <x:is>
          <x:t xml:space="preserve">TIME-32-64-96-128#10</x:t>
        </x:is>
      </x:c>
      <x:c r="C271" s="76" t="inlineStr">
        <x:is>
          <x:t xml:space="preserve">SCALAR 1</x:t>
        </x:is>
      </x:c>
      <x:c r="D271" s="88" t="inlineStr">
        <x:is>
          <x:t xml:space="preserve">1</x:t>
        </x:is>
      </x:c>
      <x:c r="E271" s="76" t="inlineStr">
        <x:is>
          <x:t xml:space="preserve">Declared Precision</x:t>
        </x:is>
      </x:c>
      <x:c r="F271" s="76" t="n">
        <x:v>1</x:v>
      </x:c>
      <x:c r="G271" s="76" t="inlineStr">
        <x:is>
          <x:t xml:space="preserve">inactive</x:t>
        </x:is>
      </x:c>
      <x:c r="H271" s="76" t="inlineStr">
        <x:is>
          <x:t xml:space="preserve">contributes 1</x:t>
        </x:is>
      </x:c>
      <x:c r="I271" s="76" t="inlineStr">
        <x:is>
          <x:t xml:space="preserve">REUSE</x:t>
        </x:is>
      </x:c>
      <x:c r="J271" s="76" t="inlineStr">
        <x:is>
          <x:t xml:space="preserve">J1 Declared Precision | source BitGroup SCALAR-3</x:t>
        </x:is>
      </x:c>
      <x:c r="K271" s="76" t="inlineStr">
        <x:is>
          <x:t xml:space="preserve">DRAFT</x:t>
        </x:is>
      </x:c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</x:row>
    <x:row r="272" s="97" customFormat="1" ht="34" customHeight="1">
      <x:c r="A272" s="78" t="inlineStr">
        <x:is>
          <x:t xml:space="preserve">B064</x:t>
        </x:is>
      </x:c>
      <x:c r="B272" s="76" t="inlineStr">
        <x:is>
          <x:t xml:space="preserve">TIME-32-64-96-128#11</x:t>
        </x:is>
      </x:c>
      <x:c r="C272" s="76" t="inlineStr">
        <x:is>
          <x:t xml:space="preserve">SCALAR 6</x:t>
        </x:is>
      </x:c>
      <x:c r="D272" s="88" t="inlineStr">
        <x:is>
          <x:t xml:space="preserve">1</x:t>
        </x:is>
      </x:c>
      <x:c r="E272" s="76" t="inlineStr">
        <x:is>
          <x:t xml:space="preserve">Second</x:t>
        </x:is>
      </x:c>
      <x:c r="F272" s="76" t="n">
        <x:v>32</x:v>
      </x:c>
      <x:c r="G272" s="76" t="inlineStr">
        <x:is>
          <x:t xml:space="preserve">inactive</x:t>
        </x:is>
      </x:c>
      <x:c r="H272" s="76" t="inlineStr">
        <x:is>
          <x:t xml:space="preserve">contributes 32</x:t>
        </x:is>
      </x:c>
      <x:c r="I272" s="76" t="inlineStr">
        <x:is>
          <x:t xml:space="preserve">REUSE</x:t>
        </x:is>
      </x:c>
      <x:c r="J272" s="76" t="inlineStr">
        <x:is>
          <x:t xml:space="preserve">K1 Second | source BitGroup SCALAR-6</x:t>
        </x:is>
      </x:c>
      <x:c r="K272" s="76" t="inlineStr">
        <x:is>
          <x:t xml:space="preserve">DRAFT</x:t>
        </x:is>
      </x:c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</x:row>
    <x:row r="273" s="97" customFormat="1" ht="34" customHeight="1">
      <x:c r="A273" s="78" t="inlineStr">
        <x:is>
          <x:t xml:space="preserve">B065</x:t>
        </x:is>
      </x:c>
      <x:c r="B273" s="76" t="inlineStr">
        <x:is>
          <x:t xml:space="preserve">TIME-32-64-96-128#11</x:t>
        </x:is>
      </x:c>
      <x:c r="C273" s="76" t="inlineStr">
        <x:is>
          <x:t xml:space="preserve">SCALAR 5</x:t>
        </x:is>
      </x:c>
      <x:c r="D273" s="88" t="inlineStr">
        <x:is>
          <x:t xml:space="preserve">1</x:t>
        </x:is>
      </x:c>
      <x:c r="E273" s="76" t="inlineStr">
        <x:is>
          <x:t xml:space="preserve">Second</x:t>
        </x:is>
      </x:c>
      <x:c r="F273" s="76" t="n">
        <x:v>16</x:v>
      </x:c>
      <x:c r="G273" s="76" t="inlineStr">
        <x:is>
          <x:t xml:space="preserve">inactive</x:t>
        </x:is>
      </x:c>
      <x:c r="H273" s="76" t="inlineStr">
        <x:is>
          <x:t xml:space="preserve">contributes 16</x:t>
        </x:is>
      </x:c>
      <x:c r="I273" s="76" t="inlineStr">
        <x:is>
          <x:t xml:space="preserve">REUSE</x:t>
        </x:is>
      </x:c>
      <x:c r="J273" s="76" t="inlineStr">
        <x:is>
          <x:t xml:space="preserve">K1 Second | source BitGroup SCALAR-6</x:t>
        </x:is>
      </x:c>
      <x:c r="K273" s="76" t="inlineStr">
        <x:is>
          <x:t xml:space="preserve">DRAFT</x:t>
        </x:is>
      </x:c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</x:row>
    <x:row r="274" s="97" customFormat="1" ht="34" customHeight="1">
      <x:c r="A274" s="78" t="inlineStr">
        <x:is>
          <x:t xml:space="preserve">B066</x:t>
        </x:is>
      </x:c>
      <x:c r="B274" s="76" t="inlineStr">
        <x:is>
          <x:t xml:space="preserve">TIME-32-64-96-128#11</x:t>
        </x:is>
      </x:c>
      <x:c r="C274" s="76" t="inlineStr">
        <x:is>
          <x:t xml:space="preserve">SCALAR 4</x:t>
        </x:is>
      </x:c>
      <x:c r="D274" s="88" t="inlineStr">
        <x:is>
          <x:t xml:space="preserve">1</x:t>
        </x:is>
      </x:c>
      <x:c r="E274" s="76" t="inlineStr">
        <x:is>
          <x:t xml:space="preserve">Second</x:t>
        </x:is>
      </x:c>
      <x:c r="F274" s="76" t="n">
        <x:v>8</x:v>
      </x:c>
      <x:c r="G274" s="76" t="inlineStr">
        <x:is>
          <x:t xml:space="preserve">inactive</x:t>
        </x:is>
      </x:c>
      <x:c r="H274" s="76" t="inlineStr">
        <x:is>
          <x:t xml:space="preserve">contributes 8</x:t>
        </x:is>
      </x:c>
      <x:c r="I274" s="76" t="inlineStr">
        <x:is>
          <x:t xml:space="preserve">REUSE</x:t>
        </x:is>
      </x:c>
      <x:c r="J274" s="76" t="inlineStr">
        <x:is>
          <x:t xml:space="preserve">K1 Second | source BitGroup SCALAR-6</x:t>
        </x:is>
      </x:c>
      <x:c r="K274" s="76" t="inlineStr">
        <x:is>
          <x:t xml:space="preserve">DRAFT</x:t>
        </x:is>
      </x:c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</x:row>
    <x:row r="275" s="97" customFormat="1" ht="34" customHeight="1">
      <x:c r="A275" s="78" t="inlineStr">
        <x:is>
          <x:t xml:space="preserve">B067</x:t>
        </x:is>
      </x:c>
      <x:c r="B275" s="76" t="inlineStr">
        <x:is>
          <x:t xml:space="preserve">TIME-32-64-96-128#11</x:t>
        </x:is>
      </x:c>
      <x:c r="C275" s="76" t="inlineStr">
        <x:is>
          <x:t xml:space="preserve">SCALAR 3</x:t>
        </x:is>
      </x:c>
      <x:c r="D275" s="88" t="inlineStr">
        <x:is>
          <x:t xml:space="preserve">1</x:t>
        </x:is>
      </x:c>
      <x:c r="E275" s="76" t="inlineStr">
        <x:is>
          <x:t xml:space="preserve">Second</x:t>
        </x:is>
      </x:c>
      <x:c r="F275" s="76" t="n">
        <x:v>4</x:v>
      </x:c>
      <x:c r="G275" s="76" t="inlineStr">
        <x:is>
          <x:t xml:space="preserve">inactive</x:t>
        </x:is>
      </x:c>
      <x:c r="H275" s="76" t="inlineStr">
        <x:is>
          <x:t xml:space="preserve">contributes 4</x:t>
        </x:is>
      </x:c>
      <x:c r="I275" s="76" t="inlineStr">
        <x:is>
          <x:t xml:space="preserve">REUSE</x:t>
        </x:is>
      </x:c>
      <x:c r="J275" s="76" t="inlineStr">
        <x:is>
          <x:t xml:space="preserve">K1 Second | source BitGroup SCALAR-6</x:t>
        </x:is>
      </x:c>
      <x:c r="K275" s="76" t="inlineStr">
        <x:is>
          <x:t xml:space="preserve">DRAFT</x:t>
        </x:is>
      </x:c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</x:row>
    <x:row r="276" s="97" customFormat="1" ht="34" customHeight="1">
      <x:c r="A276" s="78" t="inlineStr">
        <x:is>
          <x:t xml:space="preserve">B068</x:t>
        </x:is>
      </x:c>
      <x:c r="B276" s="76" t="inlineStr">
        <x:is>
          <x:t xml:space="preserve">TIME-32-64-96-128#11</x:t>
        </x:is>
      </x:c>
      <x:c r="C276" s="76" t="inlineStr">
        <x:is>
          <x:t xml:space="preserve">SCALAR 2</x:t>
        </x:is>
      </x:c>
      <x:c r="D276" s="88" t="inlineStr">
        <x:is>
          <x:t xml:space="preserve">1</x:t>
        </x:is>
      </x:c>
      <x:c r="E276" s="76" t="inlineStr">
        <x:is>
          <x:t xml:space="preserve">Second</x:t>
        </x:is>
      </x:c>
      <x:c r="F276" s="76" t="n">
        <x:v>2</x:v>
      </x:c>
      <x:c r="G276" s="76" t="inlineStr">
        <x:is>
          <x:t xml:space="preserve">inactive</x:t>
        </x:is>
      </x:c>
      <x:c r="H276" s="76" t="inlineStr">
        <x:is>
          <x:t xml:space="preserve">contributes 2</x:t>
        </x:is>
      </x:c>
      <x:c r="I276" s="76" t="inlineStr">
        <x:is>
          <x:t xml:space="preserve">REUSE</x:t>
        </x:is>
      </x:c>
      <x:c r="J276" s="76" t="inlineStr">
        <x:is>
          <x:t xml:space="preserve">K1 Second | source BitGroup SCALAR-6</x:t>
        </x:is>
      </x:c>
      <x:c r="K276" s="76" t="inlineStr">
        <x:is>
          <x:t xml:space="preserve">DRAFT</x:t>
        </x:is>
      </x:c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</x:row>
    <x:row r="277" s="97" customFormat="1" ht="34" customHeight="1">
      <x:c r="A277" s="78" t="inlineStr">
        <x:is>
          <x:t xml:space="preserve">B069</x:t>
        </x:is>
      </x:c>
      <x:c r="B277" s="76" t="inlineStr">
        <x:is>
          <x:t xml:space="preserve">TIME-32-64-96-128#11</x:t>
        </x:is>
      </x:c>
      <x:c r="C277" s="76" t="inlineStr">
        <x:is>
          <x:t xml:space="preserve">SCALAR 1</x:t>
        </x:is>
      </x:c>
      <x:c r="D277" s="88" t="inlineStr">
        <x:is>
          <x:t xml:space="preserve">1</x:t>
        </x:is>
      </x:c>
      <x:c r="E277" s="76" t="inlineStr">
        <x:is>
          <x:t xml:space="preserve">Second</x:t>
        </x:is>
      </x:c>
      <x:c r="F277" s="76" t="n">
        <x:v>1</x:v>
      </x:c>
      <x:c r="G277" s="76" t="inlineStr">
        <x:is>
          <x:t xml:space="preserve">inactive</x:t>
        </x:is>
      </x:c>
      <x:c r="H277" s="76" t="inlineStr">
        <x:is>
          <x:t xml:space="preserve">contributes 1</x:t>
        </x:is>
      </x:c>
      <x:c r="I277" s="76" t="inlineStr">
        <x:is>
          <x:t xml:space="preserve">REUSE</x:t>
        </x:is>
      </x:c>
      <x:c r="J277" s="76" t="inlineStr">
        <x:is>
          <x:t xml:space="preserve">K1 Second | source BitGroup SCALAR-6</x:t>
        </x:is>
      </x:c>
      <x:c r="K277" s="76" t="inlineStr">
        <x:is>
          <x:t xml:space="preserve">DRAFT</x:t>
        </x:is>
      </x:c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</x:row>
    <x:row r="278" s="97" customFormat="1" ht="34" customHeight="1">
      <x:c r="A278" s="78" t="inlineStr">
        <x:is>
          <x:t xml:space="preserve">B070</x:t>
        </x:is>
      </x:c>
      <x:c r="B278" s="76" t="inlineStr">
        <x:is>
          <x:t xml:space="preserve">TIME-32-64-96-128#12</x:t>
        </x:is>
      </x:c>
      <x:c r="C278" s="76" t="inlineStr">
        <x:is>
          <x:t xml:space="preserve">SCALAR 10</x:t>
        </x:is>
      </x:c>
      <x:c r="D278" s="88" t="inlineStr">
        <x:is>
          <x:t xml:space="preserve">1</x:t>
        </x:is>
      </x:c>
      <x:c r="E278" s="76" t="inlineStr">
        <x:is>
          <x:t xml:space="preserve">Millisecond</x:t>
        </x:is>
      </x:c>
      <x:c r="F278" s="76" t="n">
        <x:v>512</x:v>
      </x:c>
      <x:c r="G278" s="76" t="inlineStr">
        <x:is>
          <x:t xml:space="preserve">inactive</x:t>
        </x:is>
      </x:c>
      <x:c r="H278" s="76" t="inlineStr">
        <x:is>
          <x:t xml:space="preserve">contributes 512</x:t>
        </x:is>
      </x:c>
      <x:c r="I278" s="76" t="inlineStr">
        <x:is>
          <x:t xml:space="preserve">REUSE</x:t>
        </x:is>
      </x:c>
      <x:c r="J278" s="76" t="inlineStr">
        <x:is>
          <x:t xml:space="preserve">L1 Millisecond | source BitGroup SCALAR-10</x:t>
        </x:is>
      </x:c>
      <x:c r="K278" s="76" t="inlineStr">
        <x:is>
          <x:t xml:space="preserve">DRAFT</x:t>
        </x:is>
      </x:c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</x:row>
    <x:row r="279" s="97" customFormat="1" ht="34" customHeight="1">
      <x:c r="A279" s="78" t="inlineStr">
        <x:is>
          <x:t xml:space="preserve">B071</x:t>
        </x:is>
      </x:c>
      <x:c r="B279" s="76" t="inlineStr">
        <x:is>
          <x:t xml:space="preserve">TIME-32-64-96-128#12</x:t>
        </x:is>
      </x:c>
      <x:c r="C279" s="76" t="inlineStr">
        <x:is>
          <x:t xml:space="preserve">SCALAR 9</x:t>
        </x:is>
      </x:c>
      <x:c r="D279" s="88" t="inlineStr">
        <x:is>
          <x:t xml:space="preserve">1</x:t>
        </x:is>
      </x:c>
      <x:c r="E279" s="76" t="inlineStr">
        <x:is>
          <x:t xml:space="preserve">Millisecond</x:t>
        </x:is>
      </x:c>
      <x:c r="F279" s="76" t="n">
        <x:v>256</x:v>
      </x:c>
      <x:c r="G279" s="76" t="inlineStr">
        <x:is>
          <x:t xml:space="preserve">inactive</x:t>
        </x:is>
      </x:c>
      <x:c r="H279" s="76" t="inlineStr">
        <x:is>
          <x:t xml:space="preserve">contributes 256</x:t>
        </x:is>
      </x:c>
      <x:c r="I279" s="76" t="inlineStr">
        <x:is>
          <x:t xml:space="preserve">REUSE</x:t>
        </x:is>
      </x:c>
      <x:c r="J279" s="76" t="inlineStr">
        <x:is>
          <x:t xml:space="preserve">L1 Millisecond | source BitGroup SCALAR-10</x:t>
        </x:is>
      </x:c>
      <x:c r="K279" s="76" t="inlineStr">
        <x:is>
          <x:t xml:space="preserve">DRAFT</x:t>
        </x:is>
      </x:c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</x:row>
    <x:row r="280" s="97" customFormat="1" ht="34" customHeight="1">
      <x:c r="A280" s="78" t="inlineStr">
        <x:is>
          <x:t xml:space="preserve">B072</x:t>
        </x:is>
      </x:c>
      <x:c r="B280" s="76" t="inlineStr">
        <x:is>
          <x:t xml:space="preserve">TIME-32-64-96-128#12</x:t>
        </x:is>
      </x:c>
      <x:c r="C280" s="76" t="inlineStr">
        <x:is>
          <x:t xml:space="preserve">SCALAR 8</x:t>
        </x:is>
      </x:c>
      <x:c r="D280" s="88" t="inlineStr">
        <x:is>
          <x:t xml:space="preserve">1</x:t>
        </x:is>
      </x:c>
      <x:c r="E280" s="76" t="inlineStr">
        <x:is>
          <x:t xml:space="preserve">Millisecond</x:t>
        </x:is>
      </x:c>
      <x:c r="F280" s="76" t="n">
        <x:v>128</x:v>
      </x:c>
      <x:c r="G280" s="76" t="inlineStr">
        <x:is>
          <x:t xml:space="preserve">inactive</x:t>
        </x:is>
      </x:c>
      <x:c r="H280" s="76" t="inlineStr">
        <x:is>
          <x:t xml:space="preserve">contributes 128</x:t>
        </x:is>
      </x:c>
      <x:c r="I280" s="76" t="inlineStr">
        <x:is>
          <x:t xml:space="preserve">REUSE</x:t>
        </x:is>
      </x:c>
      <x:c r="J280" s="76" t="inlineStr">
        <x:is>
          <x:t xml:space="preserve">L1 Millisecond | source BitGroup SCALAR-10</x:t>
        </x:is>
      </x:c>
      <x:c r="K280" s="76" t="inlineStr">
        <x:is>
          <x:t xml:space="preserve">DRAFT</x:t>
        </x:is>
      </x:c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</x:row>
    <x:row r="281" s="97" customFormat="1" ht="34" customHeight="1">
      <x:c r="A281" s="78" t="inlineStr">
        <x:is>
          <x:t xml:space="preserve">B073</x:t>
        </x:is>
      </x:c>
      <x:c r="B281" s="76" t="inlineStr">
        <x:is>
          <x:t xml:space="preserve">TIME-32-64-96-128#12</x:t>
        </x:is>
      </x:c>
      <x:c r="C281" s="76" t="inlineStr">
        <x:is>
          <x:t xml:space="preserve">SCALAR 7</x:t>
        </x:is>
      </x:c>
      <x:c r="D281" s="88" t="inlineStr">
        <x:is>
          <x:t xml:space="preserve">1</x:t>
        </x:is>
      </x:c>
      <x:c r="E281" s="76" t="inlineStr">
        <x:is>
          <x:t xml:space="preserve">Millisecond</x:t>
        </x:is>
      </x:c>
      <x:c r="F281" s="76" t="n">
        <x:v>64</x:v>
      </x:c>
      <x:c r="G281" s="76" t="inlineStr">
        <x:is>
          <x:t xml:space="preserve">inactive</x:t>
        </x:is>
      </x:c>
      <x:c r="H281" s="76" t="inlineStr">
        <x:is>
          <x:t xml:space="preserve">contributes 64</x:t>
        </x:is>
      </x:c>
      <x:c r="I281" s="76" t="inlineStr">
        <x:is>
          <x:t xml:space="preserve">REUSE</x:t>
        </x:is>
      </x:c>
      <x:c r="J281" s="76" t="inlineStr">
        <x:is>
          <x:t xml:space="preserve">L1 Millisecond | source BitGroup SCALAR-10</x:t>
        </x:is>
      </x:c>
      <x:c r="K281" s="76" t="inlineStr">
        <x:is>
          <x:t xml:space="preserve">DRAFT</x:t>
        </x:is>
      </x:c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</x:row>
    <x:row r="282" s="97" customFormat="1" ht="34" customHeight="1">
      <x:c r="A282" s="78" t="inlineStr">
        <x:is>
          <x:t xml:space="preserve">B074</x:t>
        </x:is>
      </x:c>
      <x:c r="B282" s="76" t="inlineStr">
        <x:is>
          <x:t xml:space="preserve">TIME-32-64-96-128#12</x:t>
        </x:is>
      </x:c>
      <x:c r="C282" s="76" t="inlineStr">
        <x:is>
          <x:t xml:space="preserve">SCALAR 6</x:t>
        </x:is>
      </x:c>
      <x:c r="D282" s="88" t="inlineStr">
        <x:is>
          <x:t xml:space="preserve">1</x:t>
        </x:is>
      </x:c>
      <x:c r="E282" s="76" t="inlineStr">
        <x:is>
          <x:t xml:space="preserve">Millisecond</x:t>
        </x:is>
      </x:c>
      <x:c r="F282" s="76" t="n">
        <x:v>32</x:v>
      </x:c>
      <x:c r="G282" s="76" t="inlineStr">
        <x:is>
          <x:t xml:space="preserve">inactive</x:t>
        </x:is>
      </x:c>
      <x:c r="H282" s="76" t="inlineStr">
        <x:is>
          <x:t xml:space="preserve">contributes 32</x:t>
        </x:is>
      </x:c>
      <x:c r="I282" s="76" t="inlineStr">
        <x:is>
          <x:t xml:space="preserve">REUSE</x:t>
        </x:is>
      </x:c>
      <x:c r="J282" s="76" t="inlineStr">
        <x:is>
          <x:t xml:space="preserve">L1 Millisecond | source BitGroup SCALAR-10</x:t>
        </x:is>
      </x:c>
      <x:c r="K282" s="76" t="inlineStr">
        <x:is>
          <x:t xml:space="preserve">DRAFT</x:t>
        </x:is>
      </x:c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</x:row>
    <x:row r="283" s="97" customFormat="1" ht="34" customHeight="1">
      <x:c r="A283" s="78" t="inlineStr">
        <x:is>
          <x:t xml:space="preserve">B075</x:t>
        </x:is>
      </x:c>
      <x:c r="B283" s="76" t="inlineStr">
        <x:is>
          <x:t xml:space="preserve">TIME-32-64-96-128#12</x:t>
        </x:is>
      </x:c>
      <x:c r="C283" s="76" t="inlineStr">
        <x:is>
          <x:t xml:space="preserve">SCALAR 5</x:t>
        </x:is>
      </x:c>
      <x:c r="D283" s="88" t="inlineStr">
        <x:is>
          <x:t xml:space="preserve">1</x:t>
        </x:is>
      </x:c>
      <x:c r="E283" s="76" t="inlineStr">
        <x:is>
          <x:t xml:space="preserve">Millisecond</x:t>
        </x:is>
      </x:c>
      <x:c r="F283" s="76" t="n">
        <x:v>16</x:v>
      </x:c>
      <x:c r="G283" s="76" t="inlineStr">
        <x:is>
          <x:t xml:space="preserve">inactive</x:t>
        </x:is>
      </x:c>
      <x:c r="H283" s="76" t="inlineStr">
        <x:is>
          <x:t xml:space="preserve">contributes 16</x:t>
        </x:is>
      </x:c>
      <x:c r="I283" s="76" t="inlineStr">
        <x:is>
          <x:t xml:space="preserve">REUSE</x:t>
        </x:is>
      </x:c>
      <x:c r="J283" s="76" t="inlineStr">
        <x:is>
          <x:t xml:space="preserve">L1 Millisecond | source BitGroup SCALAR-10</x:t>
        </x:is>
      </x:c>
      <x:c r="K283" s="76" t="inlineStr">
        <x:is>
          <x:t xml:space="preserve">DRAFT</x:t>
        </x:is>
      </x:c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</x:row>
    <x:row r="284" s="97" customFormat="1" ht="34" customHeight="1">
      <x:c r="A284" s="78" t="inlineStr">
        <x:is>
          <x:t xml:space="preserve">B076</x:t>
        </x:is>
      </x:c>
      <x:c r="B284" s="76" t="inlineStr">
        <x:is>
          <x:t xml:space="preserve">TIME-32-64-96-128#12</x:t>
        </x:is>
      </x:c>
      <x:c r="C284" s="76" t="inlineStr">
        <x:is>
          <x:t xml:space="preserve">SCALAR 4</x:t>
        </x:is>
      </x:c>
      <x:c r="D284" s="88" t="inlineStr">
        <x:is>
          <x:t xml:space="preserve">1</x:t>
        </x:is>
      </x:c>
      <x:c r="E284" s="76" t="inlineStr">
        <x:is>
          <x:t xml:space="preserve">Millisecond</x:t>
        </x:is>
      </x:c>
      <x:c r="F284" s="76" t="n">
        <x:v>8</x:v>
      </x:c>
      <x:c r="G284" s="76" t="inlineStr">
        <x:is>
          <x:t xml:space="preserve">inactive</x:t>
        </x:is>
      </x:c>
      <x:c r="H284" s="76" t="inlineStr">
        <x:is>
          <x:t xml:space="preserve">contributes 8</x:t>
        </x:is>
      </x:c>
      <x:c r="I284" s="76" t="inlineStr">
        <x:is>
          <x:t xml:space="preserve">REUSE</x:t>
        </x:is>
      </x:c>
      <x:c r="J284" s="76" t="inlineStr">
        <x:is>
          <x:t xml:space="preserve">L1 Millisecond | source BitGroup SCALAR-10</x:t>
        </x:is>
      </x:c>
      <x:c r="K284" s="76" t="inlineStr">
        <x:is>
          <x:t xml:space="preserve">DRAFT</x:t>
        </x:is>
      </x:c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</x:row>
    <x:row r="285" s="97" customFormat="1" ht="34" customHeight="1">
      <x:c r="A285" s="78" t="inlineStr">
        <x:is>
          <x:t xml:space="preserve">B077</x:t>
        </x:is>
      </x:c>
      <x:c r="B285" s="76" t="inlineStr">
        <x:is>
          <x:t xml:space="preserve">TIME-32-64-96-128#12</x:t>
        </x:is>
      </x:c>
      <x:c r="C285" s="76" t="inlineStr">
        <x:is>
          <x:t xml:space="preserve">SCALAR 3</x:t>
        </x:is>
      </x:c>
      <x:c r="D285" s="88" t="inlineStr">
        <x:is>
          <x:t xml:space="preserve">1</x:t>
        </x:is>
      </x:c>
      <x:c r="E285" s="76" t="inlineStr">
        <x:is>
          <x:t xml:space="preserve">Millisecond</x:t>
        </x:is>
      </x:c>
      <x:c r="F285" s="76" t="n">
        <x:v>4</x:v>
      </x:c>
      <x:c r="G285" s="76" t="inlineStr">
        <x:is>
          <x:t xml:space="preserve">inactive</x:t>
        </x:is>
      </x:c>
      <x:c r="H285" s="76" t="inlineStr">
        <x:is>
          <x:t xml:space="preserve">contributes 4</x:t>
        </x:is>
      </x:c>
      <x:c r="I285" s="76" t="inlineStr">
        <x:is>
          <x:t xml:space="preserve">REUSE</x:t>
        </x:is>
      </x:c>
      <x:c r="J285" s="76" t="inlineStr">
        <x:is>
          <x:t xml:space="preserve">L1 Millisecond | source BitGroup SCALAR-10</x:t>
        </x:is>
      </x:c>
      <x:c r="K285" s="76" t="inlineStr">
        <x:is>
          <x:t xml:space="preserve">DRAFT</x:t>
        </x:is>
      </x:c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</x:row>
    <x:row r="286" s="97" customFormat="1" ht="34" customHeight="1">
      <x:c r="A286" s="78" t="inlineStr">
        <x:is>
          <x:t xml:space="preserve">B078</x:t>
        </x:is>
      </x:c>
      <x:c r="B286" s="76" t="inlineStr">
        <x:is>
          <x:t xml:space="preserve">TIME-32-64-96-128#12</x:t>
        </x:is>
      </x:c>
      <x:c r="C286" s="76" t="inlineStr">
        <x:is>
          <x:t xml:space="preserve">SCALAR 2</x:t>
        </x:is>
      </x:c>
      <x:c r="D286" s="88" t="inlineStr">
        <x:is>
          <x:t xml:space="preserve">1</x:t>
        </x:is>
      </x:c>
      <x:c r="E286" s="76" t="inlineStr">
        <x:is>
          <x:t xml:space="preserve">Millisecond</x:t>
        </x:is>
      </x:c>
      <x:c r="F286" s="76" t="n">
        <x:v>2</x:v>
      </x:c>
      <x:c r="G286" s="76" t="inlineStr">
        <x:is>
          <x:t xml:space="preserve">inactive</x:t>
        </x:is>
      </x:c>
      <x:c r="H286" s="76" t="inlineStr">
        <x:is>
          <x:t xml:space="preserve">contributes 2</x:t>
        </x:is>
      </x:c>
      <x:c r="I286" s="76" t="inlineStr">
        <x:is>
          <x:t xml:space="preserve">REUSE</x:t>
        </x:is>
      </x:c>
      <x:c r="J286" s="76" t="inlineStr">
        <x:is>
          <x:t xml:space="preserve">L1 Millisecond | source BitGroup SCALAR-10</x:t>
        </x:is>
      </x:c>
      <x:c r="K286" s="76" t="inlineStr">
        <x:is>
          <x:t xml:space="preserve">DRAFT</x:t>
        </x:is>
      </x:c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</x:row>
    <x:row r="287" s="97" customFormat="1" ht="34" customHeight="1">
      <x:c r="A287" s="78" t="inlineStr">
        <x:is>
          <x:t xml:space="preserve">B079</x:t>
        </x:is>
      </x:c>
      <x:c r="B287" s="76" t="inlineStr">
        <x:is>
          <x:t xml:space="preserve">TIME-32-64-96-128#12</x:t>
        </x:is>
      </x:c>
      <x:c r="C287" s="76" t="inlineStr">
        <x:is>
          <x:t xml:space="preserve">SCALAR 1</x:t>
        </x:is>
      </x:c>
      <x:c r="D287" s="88" t="inlineStr">
        <x:is>
          <x:t xml:space="preserve">1</x:t>
        </x:is>
      </x:c>
      <x:c r="E287" s="76" t="inlineStr">
        <x:is>
          <x:t xml:space="preserve">Millisecond</x:t>
        </x:is>
      </x:c>
      <x:c r="F287" s="76" t="n">
        <x:v>1</x:v>
      </x:c>
      <x:c r="G287" s="76" t="inlineStr">
        <x:is>
          <x:t xml:space="preserve">inactive</x:t>
        </x:is>
      </x:c>
      <x:c r="H287" s="76" t="inlineStr">
        <x:is>
          <x:t xml:space="preserve">contributes 1</x:t>
        </x:is>
      </x:c>
      <x:c r="I287" s="76" t="inlineStr">
        <x:is>
          <x:t xml:space="preserve">REUSE</x:t>
        </x:is>
      </x:c>
      <x:c r="J287" s="76" t="inlineStr">
        <x:is>
          <x:t xml:space="preserve">L1 Millisecond | source BitGroup SCALAR-10</x:t>
        </x:is>
      </x:c>
      <x:c r="K287" s="76" t="inlineStr">
        <x:is>
          <x:t xml:space="preserve">DRAFT</x:t>
        </x:is>
      </x:c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</x:row>
    <x:row r="288" s="97" customFormat="1" ht="34" customHeight="1">
      <x:c r="A288" s="78" t="inlineStr">
        <x:is>
          <x:t xml:space="preserve">B080</x:t>
        </x:is>
      </x:c>
      <x:c r="B288" s="76" t="inlineStr">
        <x:is>
          <x:t xml:space="preserve">TIME-32-64-96-128#13</x:t>
        </x:is>
      </x:c>
      <x:c r="C288" s="76" t="inlineStr">
        <x:is>
          <x:t xml:space="preserve">SCALAR 4</x:t>
        </x:is>
      </x:c>
      <x:c r="D288" s="88" t="inlineStr">
        <x:is>
          <x:t xml:space="preserve">1</x:t>
        </x:is>
      </x:c>
      <x:c r="E288" s="76" t="inlineStr">
        <x:is>
          <x:t xml:space="preserve">Temporal Reference Basis</x:t>
        </x:is>
      </x:c>
      <x:c r="F288" s="76" t="n">
        <x:v>8</x:v>
      </x:c>
      <x:c r="G288" s="76" t="inlineStr">
        <x:is>
          <x:t xml:space="preserve">inactive</x:t>
        </x:is>
      </x:c>
      <x:c r="H288" s="76" t="inlineStr">
        <x:is>
          <x:t xml:space="preserve">contributes 8</x:t>
        </x:is>
      </x:c>
      <x:c r="I288" s="76" t="inlineStr">
        <x:is>
          <x:t xml:space="preserve">REUSE</x:t>
        </x:is>
      </x:c>
      <x:c r="J288" s="76" t="inlineStr">
        <x:is>
          <x:t xml:space="preserve">M1 Temporal Reference Basis | source BitGroup SCALAR-4</x:t>
        </x:is>
      </x:c>
      <x:c r="K288" s="76" t="inlineStr">
        <x:is>
          <x:t xml:space="preserve">DRAFT</x:t>
        </x:is>
      </x:c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</x:row>
    <x:row r="289" s="97" customFormat="1" ht="34" customHeight="1">
      <x:c r="A289" s="78" t="inlineStr">
        <x:is>
          <x:t xml:space="preserve">B081</x:t>
        </x:is>
      </x:c>
      <x:c r="B289" s="76" t="inlineStr">
        <x:is>
          <x:t xml:space="preserve">TIME-32-64-96-128#13</x:t>
        </x:is>
      </x:c>
      <x:c r="C289" s="76" t="inlineStr">
        <x:is>
          <x:t xml:space="preserve">SCALAR 3</x:t>
        </x:is>
      </x:c>
      <x:c r="D289" s="88" t="inlineStr">
        <x:is>
          <x:t xml:space="preserve">1</x:t>
        </x:is>
      </x:c>
      <x:c r="E289" s="76" t="inlineStr">
        <x:is>
          <x:t xml:space="preserve">Temporal Reference Basis</x:t>
        </x:is>
      </x:c>
      <x:c r="F289" s="76" t="n">
        <x:v>4</x:v>
      </x:c>
      <x:c r="G289" s="76" t="inlineStr">
        <x:is>
          <x:t xml:space="preserve">inactive</x:t>
        </x:is>
      </x:c>
      <x:c r="H289" s="76" t="inlineStr">
        <x:is>
          <x:t xml:space="preserve">contributes 4</x:t>
        </x:is>
      </x:c>
      <x:c r="I289" s="76" t="inlineStr">
        <x:is>
          <x:t xml:space="preserve">REUSE</x:t>
        </x:is>
      </x:c>
      <x:c r="J289" s="76" t="inlineStr">
        <x:is>
          <x:t xml:space="preserve">M1 Temporal Reference Basis | source BitGroup SCALAR-4</x:t>
        </x:is>
      </x:c>
      <x:c r="K289" s="76" t="inlineStr">
        <x:is>
          <x:t xml:space="preserve">DRAFT</x:t>
        </x:is>
      </x:c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</x:row>
    <x:row r="290" s="97" customFormat="1" ht="34" customHeight="1">
      <x:c r="A290" s="78" t="inlineStr">
        <x:is>
          <x:t xml:space="preserve">B082</x:t>
        </x:is>
      </x:c>
      <x:c r="B290" s="76" t="inlineStr">
        <x:is>
          <x:t xml:space="preserve">TIME-32-64-96-128#13</x:t>
        </x:is>
      </x:c>
      <x:c r="C290" s="76" t="inlineStr">
        <x:is>
          <x:t xml:space="preserve">SCALAR 2</x:t>
        </x:is>
      </x:c>
      <x:c r="D290" s="88" t="inlineStr">
        <x:is>
          <x:t xml:space="preserve">1</x:t>
        </x:is>
      </x:c>
      <x:c r="E290" s="76" t="inlineStr">
        <x:is>
          <x:t xml:space="preserve">Temporal Reference Basis</x:t>
        </x:is>
      </x:c>
      <x:c r="F290" s="76" t="n">
        <x:v>2</x:v>
      </x:c>
      <x:c r="G290" s="76" t="inlineStr">
        <x:is>
          <x:t xml:space="preserve">inactive</x:t>
        </x:is>
      </x:c>
      <x:c r="H290" s="76" t="inlineStr">
        <x:is>
          <x:t xml:space="preserve">contributes 2</x:t>
        </x:is>
      </x:c>
      <x:c r="I290" s="76" t="inlineStr">
        <x:is>
          <x:t xml:space="preserve">REUSE</x:t>
        </x:is>
      </x:c>
      <x:c r="J290" s="76" t="inlineStr">
        <x:is>
          <x:t xml:space="preserve">M1 Temporal Reference Basis | source BitGroup SCALAR-4</x:t>
        </x:is>
      </x:c>
      <x:c r="K290" s="76" t="inlineStr">
        <x:is>
          <x:t xml:space="preserve">DRAFT</x:t>
        </x:is>
      </x:c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</x:row>
    <x:row r="291" s="97" customFormat="1" ht="34" customHeight="1">
      <x:c r="A291" s="78" t="inlineStr">
        <x:is>
          <x:t xml:space="preserve">B083</x:t>
        </x:is>
      </x:c>
      <x:c r="B291" s="76" t="inlineStr">
        <x:is>
          <x:t xml:space="preserve">TIME-32-64-96-128#13</x:t>
        </x:is>
      </x:c>
      <x:c r="C291" s="76" t="inlineStr">
        <x:is>
          <x:t xml:space="preserve">SCALAR 1</x:t>
        </x:is>
      </x:c>
      <x:c r="D291" s="88" t="inlineStr">
        <x:is>
          <x:t xml:space="preserve">1</x:t>
        </x:is>
      </x:c>
      <x:c r="E291" s="76" t="inlineStr">
        <x:is>
          <x:t xml:space="preserve">Temporal Reference Basis</x:t>
        </x:is>
      </x:c>
      <x:c r="F291" s="76" t="n">
        <x:v>1</x:v>
      </x:c>
      <x:c r="G291" s="76" t="inlineStr">
        <x:is>
          <x:t xml:space="preserve">inactive</x:t>
        </x:is>
      </x:c>
      <x:c r="H291" s="76" t="inlineStr">
        <x:is>
          <x:t xml:space="preserve">contributes 1</x:t>
        </x:is>
      </x:c>
      <x:c r="I291" s="76" t="inlineStr">
        <x:is>
          <x:t xml:space="preserve">REUSE</x:t>
        </x:is>
      </x:c>
      <x:c r="J291" s="76" t="inlineStr">
        <x:is>
          <x:t xml:space="preserve">M1 Temporal Reference Basis | source BitGroup SCALAR-4</x:t>
        </x:is>
      </x:c>
      <x:c r="K291" s="76" t="inlineStr">
        <x:is>
          <x:t xml:space="preserve">DRAFT</x:t>
        </x:is>
      </x:c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</x:row>
    <x:row r="292" s="97" customFormat="1" ht="34" customHeight="1">
      <x:c r="A292" s="78" t="inlineStr">
        <x:is>
          <x:t xml:space="preserve">B084</x:t>
        </x:is>
      </x:c>
      <x:c r="B292" s="76" t="inlineStr">
        <x:is>
          <x:t xml:space="preserve">TIME-32-64-96-128#14</x:t>
        </x:is>
      </x:c>
      <x:c r="C292" s="76" t="inlineStr">
        <x:is>
          <x:t xml:space="preserve">TWOS SIGN 11</x:t>
        </x:is>
      </x:c>
      <x:c r="D292" s="89" t="inlineStr">
        <x:is>
          <x:t xml:space="preserve">3</x:t>
        </x:is>
      </x:c>
      <x:c r="E292" s="76" t="inlineStr">
        <x:is>
          <x:t xml:space="preserve">UTC / Civil Offset</x:t>
        </x:is>
      </x:c>
      <x:c r="F292" s="76" t="n">
        <x:v>-1024</x:v>
      </x:c>
      <x:c r="G292" s="76" t="inlineStr">
        <x:is>
          <x:t xml:space="preserve">non-negative sign contribution</x:t>
        </x:is>
      </x:c>
      <x:c r="H292" s="76" t="inlineStr">
        <x:is>
          <x:t xml:space="preserve">contributes −1024</x:t>
        </x:is>
      </x:c>
      <x:c r="I292" s="76" t="inlineStr">
        <x:is>
          <x:t xml:space="preserve">REUSE</x:t>
        </x:is>
      </x:c>
      <x:c r="J292" s="76" t="inlineStr">
        <x:is>
          <x:t xml:space="preserve">N1 UTC / Civil Offset | source BitGroup TWOS-11</x:t>
        </x:is>
      </x:c>
      <x:c r="K292" s="76" t="inlineStr">
        <x:is>
          <x:t xml:space="preserve">DRAFT</x:t>
        </x:is>
      </x:c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</x:row>
    <x:row r="293" s="97" customFormat="1" ht="34" customHeight="1">
      <x:c r="A293" s="78" t="inlineStr">
        <x:is>
          <x:t xml:space="preserve">B085</x:t>
        </x:is>
      </x:c>
      <x:c r="B293" s="76" t="inlineStr">
        <x:is>
          <x:t xml:space="preserve">TIME-32-64-96-128#14</x:t>
        </x:is>
      </x:c>
      <x:c r="C293" s="76" t="inlineStr">
        <x:is>
          <x:t xml:space="preserve">SCALAR 10</x:t>
        </x:is>
      </x:c>
      <x:c r="D293" s="88" t="inlineStr">
        <x:is>
          <x:t xml:space="preserve">1</x:t>
        </x:is>
      </x:c>
      <x:c r="E293" s="76" t="inlineStr">
        <x:is>
          <x:t xml:space="preserve">UTC / Civil Offset</x:t>
        </x:is>
      </x:c>
      <x:c r="F293" s="76" t="n">
        <x:v>512</x:v>
      </x:c>
      <x:c r="G293" s="76" t="inlineStr">
        <x:is>
          <x:t xml:space="preserve">inactive</x:t>
        </x:is>
      </x:c>
      <x:c r="H293" s="76" t="inlineStr">
        <x:is>
          <x:t xml:space="preserve">contributes 512</x:t>
        </x:is>
      </x:c>
      <x:c r="I293" s="76" t="inlineStr">
        <x:is>
          <x:t xml:space="preserve">REUSE</x:t>
        </x:is>
      </x:c>
      <x:c r="J293" s="76" t="inlineStr">
        <x:is>
          <x:t xml:space="preserve">N1 UTC / Civil Offset | source BitGroup TWOS-11</x:t>
        </x:is>
      </x:c>
      <x:c r="K293" s="76" t="inlineStr">
        <x:is>
          <x:t xml:space="preserve">DRAFT</x:t>
        </x:is>
      </x:c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</x:row>
    <x:row r="294" s="97" customFormat="1" ht="34" customHeight="1">
      <x:c r="A294" s="78" t="inlineStr">
        <x:is>
          <x:t xml:space="preserve">B086</x:t>
        </x:is>
      </x:c>
      <x:c r="B294" s="76" t="inlineStr">
        <x:is>
          <x:t xml:space="preserve">TIME-32-64-96-128#14</x:t>
        </x:is>
      </x:c>
      <x:c r="C294" s="76" t="inlineStr">
        <x:is>
          <x:t xml:space="preserve">SCALAR 9</x:t>
        </x:is>
      </x:c>
      <x:c r="D294" s="88" t="inlineStr">
        <x:is>
          <x:t xml:space="preserve">1</x:t>
        </x:is>
      </x:c>
      <x:c r="E294" s="76" t="inlineStr">
        <x:is>
          <x:t xml:space="preserve">UTC / Civil Offset</x:t>
        </x:is>
      </x:c>
      <x:c r="F294" s="76" t="n">
        <x:v>256</x:v>
      </x:c>
      <x:c r="G294" s="76" t="inlineStr">
        <x:is>
          <x:t xml:space="preserve">inactive</x:t>
        </x:is>
      </x:c>
      <x:c r="H294" s="76" t="inlineStr">
        <x:is>
          <x:t xml:space="preserve">contributes 256</x:t>
        </x:is>
      </x:c>
      <x:c r="I294" s="76" t="inlineStr">
        <x:is>
          <x:t xml:space="preserve">REUSE</x:t>
        </x:is>
      </x:c>
      <x:c r="J294" s="76" t="inlineStr">
        <x:is>
          <x:t xml:space="preserve">N1 UTC / Civil Offset | source BitGroup TWOS-11</x:t>
        </x:is>
      </x:c>
      <x:c r="K294" s="76" t="inlineStr">
        <x:is>
          <x:t xml:space="preserve">DRAFT</x:t>
        </x:is>
      </x:c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</x:row>
    <x:row r="295" s="97" customFormat="1" ht="34" customHeight="1">
      <x:c r="A295" s="78" t="inlineStr">
        <x:is>
          <x:t xml:space="preserve">B087</x:t>
        </x:is>
      </x:c>
      <x:c r="B295" s="76" t="inlineStr">
        <x:is>
          <x:t xml:space="preserve">TIME-32-64-96-128#14</x:t>
        </x:is>
      </x:c>
      <x:c r="C295" s="76" t="inlineStr">
        <x:is>
          <x:t xml:space="preserve">SCALAR 8</x:t>
        </x:is>
      </x:c>
      <x:c r="D295" s="88" t="inlineStr">
        <x:is>
          <x:t xml:space="preserve">1</x:t>
        </x:is>
      </x:c>
      <x:c r="E295" s="76" t="inlineStr">
        <x:is>
          <x:t xml:space="preserve">UTC / Civil Offset</x:t>
        </x:is>
      </x:c>
      <x:c r="F295" s="76" t="n">
        <x:v>128</x:v>
      </x:c>
      <x:c r="G295" s="76" t="inlineStr">
        <x:is>
          <x:t xml:space="preserve">inactive</x:t>
        </x:is>
      </x:c>
      <x:c r="H295" s="76" t="inlineStr">
        <x:is>
          <x:t xml:space="preserve">contributes 128</x:t>
        </x:is>
      </x:c>
      <x:c r="I295" s="76" t="inlineStr">
        <x:is>
          <x:t xml:space="preserve">REUSE</x:t>
        </x:is>
      </x:c>
      <x:c r="J295" s="76" t="inlineStr">
        <x:is>
          <x:t xml:space="preserve">N1 UTC / Civil Offset | source BitGroup TWOS-11</x:t>
        </x:is>
      </x:c>
      <x:c r="K295" s="76" t="inlineStr">
        <x:is>
          <x:t xml:space="preserve">DRAFT</x:t>
        </x:is>
      </x:c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</x:row>
    <x:row r="296" s="97" customFormat="1" ht="34" customHeight="1">
      <x:c r="A296" s="78" t="inlineStr">
        <x:is>
          <x:t xml:space="preserve">B088</x:t>
        </x:is>
      </x:c>
      <x:c r="B296" s="76" t="inlineStr">
        <x:is>
          <x:t xml:space="preserve">TIME-32-64-96-128#14</x:t>
        </x:is>
      </x:c>
      <x:c r="C296" s="76" t="inlineStr">
        <x:is>
          <x:t xml:space="preserve">SCALAR 7</x:t>
        </x:is>
      </x:c>
      <x:c r="D296" s="88" t="inlineStr">
        <x:is>
          <x:t xml:space="preserve">1</x:t>
        </x:is>
      </x:c>
      <x:c r="E296" s="76" t="inlineStr">
        <x:is>
          <x:t xml:space="preserve">UTC / Civil Offset</x:t>
        </x:is>
      </x:c>
      <x:c r="F296" s="76" t="n">
        <x:v>64</x:v>
      </x:c>
      <x:c r="G296" s="76" t="inlineStr">
        <x:is>
          <x:t xml:space="preserve">inactive</x:t>
        </x:is>
      </x:c>
      <x:c r="H296" s="76" t="inlineStr">
        <x:is>
          <x:t xml:space="preserve">contributes 64</x:t>
        </x:is>
      </x:c>
      <x:c r="I296" s="76" t="inlineStr">
        <x:is>
          <x:t xml:space="preserve">REUSE</x:t>
        </x:is>
      </x:c>
      <x:c r="J296" s="76" t="inlineStr">
        <x:is>
          <x:t xml:space="preserve">N1 UTC / Civil Offset | source BitGroup TWOS-11</x:t>
        </x:is>
      </x:c>
      <x:c r="K296" s="76" t="inlineStr">
        <x:is>
          <x:t xml:space="preserve">DRAFT</x:t>
        </x:is>
      </x:c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</x:row>
    <x:row r="297" s="97" customFormat="1" ht="34" customHeight="1">
      <x:c r="A297" s="78" t="inlineStr">
        <x:is>
          <x:t xml:space="preserve">B089</x:t>
        </x:is>
      </x:c>
      <x:c r="B297" s="76" t="inlineStr">
        <x:is>
          <x:t xml:space="preserve">TIME-32-64-96-128#14</x:t>
        </x:is>
      </x:c>
      <x:c r="C297" s="76" t="inlineStr">
        <x:is>
          <x:t xml:space="preserve">SCALAR 6</x:t>
        </x:is>
      </x:c>
      <x:c r="D297" s="88" t="inlineStr">
        <x:is>
          <x:t xml:space="preserve">1</x:t>
        </x:is>
      </x:c>
      <x:c r="E297" s="76" t="inlineStr">
        <x:is>
          <x:t xml:space="preserve">UTC / Civil Offset</x:t>
        </x:is>
      </x:c>
      <x:c r="F297" s="76" t="n">
        <x:v>32</x:v>
      </x:c>
      <x:c r="G297" s="76" t="inlineStr">
        <x:is>
          <x:t xml:space="preserve">inactive</x:t>
        </x:is>
      </x:c>
      <x:c r="H297" s="76" t="inlineStr">
        <x:is>
          <x:t xml:space="preserve">contributes 32</x:t>
        </x:is>
      </x:c>
      <x:c r="I297" s="76" t="inlineStr">
        <x:is>
          <x:t xml:space="preserve">REUSE</x:t>
        </x:is>
      </x:c>
      <x:c r="J297" s="76" t="inlineStr">
        <x:is>
          <x:t xml:space="preserve">N1 UTC / Civil Offset | source BitGroup TWOS-11</x:t>
        </x:is>
      </x:c>
      <x:c r="K297" s="76" t="inlineStr">
        <x:is>
          <x:t xml:space="preserve">DRAFT</x:t>
        </x:is>
      </x:c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</x:row>
    <x:row r="298" s="97" customFormat="1" ht="34" customHeight="1">
      <x:c r="A298" s="78" t="inlineStr">
        <x:is>
          <x:t xml:space="preserve">B090</x:t>
        </x:is>
      </x:c>
      <x:c r="B298" s="76" t="inlineStr">
        <x:is>
          <x:t xml:space="preserve">TIME-32-64-96-128#14</x:t>
        </x:is>
      </x:c>
      <x:c r="C298" s="76" t="inlineStr">
        <x:is>
          <x:t xml:space="preserve">SCALAR 5</x:t>
        </x:is>
      </x:c>
      <x:c r="D298" s="88" t="inlineStr">
        <x:is>
          <x:t xml:space="preserve">1</x:t>
        </x:is>
      </x:c>
      <x:c r="E298" s="76" t="inlineStr">
        <x:is>
          <x:t xml:space="preserve">UTC / Civil Offset</x:t>
        </x:is>
      </x:c>
      <x:c r="F298" s="76" t="n">
        <x:v>16</x:v>
      </x:c>
      <x:c r="G298" s="76" t="inlineStr">
        <x:is>
          <x:t xml:space="preserve">inactive</x:t>
        </x:is>
      </x:c>
      <x:c r="H298" s="76" t="inlineStr">
        <x:is>
          <x:t xml:space="preserve">contributes 16</x:t>
        </x:is>
      </x:c>
      <x:c r="I298" s="76" t="inlineStr">
        <x:is>
          <x:t xml:space="preserve">REUSE</x:t>
        </x:is>
      </x:c>
      <x:c r="J298" s="76" t="inlineStr">
        <x:is>
          <x:t xml:space="preserve">N1 UTC / Civil Offset | source BitGroup TWOS-11</x:t>
        </x:is>
      </x:c>
      <x:c r="K298" s="76" t="inlineStr">
        <x:is>
          <x:t xml:space="preserve">DRAFT</x:t>
        </x:is>
      </x:c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</x:row>
    <x:row r="299" s="97" customFormat="1" ht="34" customHeight="1">
      <x:c r="A299" s="78" t="inlineStr">
        <x:is>
          <x:t xml:space="preserve">B091</x:t>
        </x:is>
      </x:c>
      <x:c r="B299" s="76" t="inlineStr">
        <x:is>
          <x:t xml:space="preserve">TIME-32-64-96-128#14</x:t>
        </x:is>
      </x:c>
      <x:c r="C299" s="76" t="inlineStr">
        <x:is>
          <x:t xml:space="preserve">SCALAR 4</x:t>
        </x:is>
      </x:c>
      <x:c r="D299" s="88" t="inlineStr">
        <x:is>
          <x:t xml:space="preserve">1</x:t>
        </x:is>
      </x:c>
      <x:c r="E299" s="76" t="inlineStr">
        <x:is>
          <x:t xml:space="preserve">UTC / Civil Offset</x:t>
        </x:is>
      </x:c>
      <x:c r="F299" s="76" t="n">
        <x:v>8</x:v>
      </x:c>
      <x:c r="G299" s="76" t="inlineStr">
        <x:is>
          <x:t xml:space="preserve">inactive</x:t>
        </x:is>
      </x:c>
      <x:c r="H299" s="76" t="inlineStr">
        <x:is>
          <x:t xml:space="preserve">contributes 8</x:t>
        </x:is>
      </x:c>
      <x:c r="I299" s="76" t="inlineStr">
        <x:is>
          <x:t xml:space="preserve">REUSE</x:t>
        </x:is>
      </x:c>
      <x:c r="J299" s="76" t="inlineStr">
        <x:is>
          <x:t xml:space="preserve">N1 UTC / Civil Offset | source BitGroup TWOS-11</x:t>
        </x:is>
      </x:c>
      <x:c r="K299" s="76" t="inlineStr">
        <x:is>
          <x:t xml:space="preserve">DRAFT</x:t>
        </x:is>
      </x:c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</x:row>
    <x:row r="300" s="97" customFormat="1" ht="34" customHeight="1">
      <x:c r="A300" s="78" t="inlineStr">
        <x:is>
          <x:t xml:space="preserve">B092</x:t>
        </x:is>
      </x:c>
      <x:c r="B300" s="76" t="inlineStr">
        <x:is>
          <x:t xml:space="preserve">TIME-32-64-96-128#14</x:t>
        </x:is>
      </x:c>
      <x:c r="C300" s="76" t="inlineStr">
        <x:is>
          <x:t xml:space="preserve">SCALAR 3</x:t>
        </x:is>
      </x:c>
      <x:c r="D300" s="88" t="inlineStr">
        <x:is>
          <x:t xml:space="preserve">1</x:t>
        </x:is>
      </x:c>
      <x:c r="E300" s="76" t="inlineStr">
        <x:is>
          <x:t xml:space="preserve">UTC / Civil Offset</x:t>
        </x:is>
      </x:c>
      <x:c r="F300" s="76" t="n">
        <x:v>4</x:v>
      </x:c>
      <x:c r="G300" s="76" t="inlineStr">
        <x:is>
          <x:t xml:space="preserve">inactive</x:t>
        </x:is>
      </x:c>
      <x:c r="H300" s="76" t="inlineStr">
        <x:is>
          <x:t xml:space="preserve">contributes 4</x:t>
        </x:is>
      </x:c>
      <x:c r="I300" s="76" t="inlineStr">
        <x:is>
          <x:t xml:space="preserve">REUSE</x:t>
        </x:is>
      </x:c>
      <x:c r="J300" s="76" t="inlineStr">
        <x:is>
          <x:t xml:space="preserve">N1 UTC / Civil Offset | source BitGroup TWOS-11</x:t>
        </x:is>
      </x:c>
      <x:c r="K300" s="76" t="inlineStr">
        <x:is>
          <x:t xml:space="preserve">DRAFT</x:t>
        </x:is>
      </x:c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</x:row>
    <x:row r="301" s="97" customFormat="1" ht="34" customHeight="1">
      <x:c r="A301" s="78" t="inlineStr">
        <x:is>
          <x:t xml:space="preserve">B093</x:t>
        </x:is>
      </x:c>
      <x:c r="B301" s="76" t="inlineStr">
        <x:is>
          <x:t xml:space="preserve">TIME-32-64-96-128#14</x:t>
        </x:is>
      </x:c>
      <x:c r="C301" s="76" t="inlineStr">
        <x:is>
          <x:t xml:space="preserve">SCALAR 2</x:t>
        </x:is>
      </x:c>
      <x:c r="D301" s="88" t="inlineStr">
        <x:is>
          <x:t xml:space="preserve">1</x:t>
        </x:is>
      </x:c>
      <x:c r="E301" s="76" t="inlineStr">
        <x:is>
          <x:t xml:space="preserve">UTC / Civil Offset</x:t>
        </x:is>
      </x:c>
      <x:c r="F301" s="76" t="n">
        <x:v>2</x:v>
      </x:c>
      <x:c r="G301" s="76" t="inlineStr">
        <x:is>
          <x:t xml:space="preserve">inactive</x:t>
        </x:is>
      </x:c>
      <x:c r="H301" s="76" t="inlineStr">
        <x:is>
          <x:t xml:space="preserve">contributes 2</x:t>
        </x:is>
      </x:c>
      <x:c r="I301" s="76" t="inlineStr">
        <x:is>
          <x:t xml:space="preserve">REUSE</x:t>
        </x:is>
      </x:c>
      <x:c r="J301" s="76" t="inlineStr">
        <x:is>
          <x:t xml:space="preserve">N1 UTC / Civil Offset | source BitGroup TWOS-11</x:t>
        </x:is>
      </x:c>
      <x:c r="K301" s="76" t="inlineStr">
        <x:is>
          <x:t xml:space="preserve">DRAFT</x:t>
        </x:is>
      </x:c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</x:row>
    <x:row r="302" s="97" customFormat="1" ht="34" customHeight="1">
      <x:c r="A302" s="78" t="inlineStr">
        <x:is>
          <x:t xml:space="preserve">B094</x:t>
        </x:is>
      </x:c>
      <x:c r="B302" s="76" t="inlineStr">
        <x:is>
          <x:t xml:space="preserve">TIME-32-64-96-128#14</x:t>
        </x:is>
      </x:c>
      <x:c r="C302" s="76" t="inlineStr">
        <x:is>
          <x:t xml:space="preserve">SCALAR 1</x:t>
        </x:is>
      </x:c>
      <x:c r="D302" s="88" t="inlineStr">
        <x:is>
          <x:t xml:space="preserve">1</x:t>
        </x:is>
      </x:c>
      <x:c r="E302" s="76" t="inlineStr">
        <x:is>
          <x:t xml:space="preserve">UTC / Civil Offset</x:t>
        </x:is>
      </x:c>
      <x:c r="F302" s="76" t="n">
        <x:v>1</x:v>
      </x:c>
      <x:c r="G302" s="76" t="inlineStr">
        <x:is>
          <x:t xml:space="preserve">inactive</x:t>
        </x:is>
      </x:c>
      <x:c r="H302" s="76" t="inlineStr">
        <x:is>
          <x:t xml:space="preserve">contributes 1</x:t>
        </x:is>
      </x:c>
      <x:c r="I302" s="76" t="inlineStr">
        <x:is>
          <x:t xml:space="preserve">REUSE</x:t>
        </x:is>
      </x:c>
      <x:c r="J302" s="76" t="inlineStr">
        <x:is>
          <x:t xml:space="preserve">N1 UTC / Civil Offset | source BitGroup TWOS-11</x:t>
        </x:is>
      </x:c>
      <x:c r="K302" s="76" t="inlineStr">
        <x:is>
          <x:t xml:space="preserve">DRAFT</x:t>
        </x:is>
      </x:c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</x:row>
    <x:row r="303" s="97" customFormat="1" ht="34" customHeight="1">
      <x:c r="A303" s="78" t="inlineStr">
        <x:is>
          <x:t xml:space="preserve">B095</x:t>
        </x:is>
      </x:c>
      <x:c r="B303" s="76" t="inlineStr">
        <x:is>
          <x:t xml:space="preserve">TIME-32-64-96-128#15</x:t>
        </x:is>
      </x:c>
      <x:c r="C303" s="76" t="inlineStr">
        <x:is>
          <x:t xml:space="preserve">SCALAR 1</x:t>
        </x:is>
      </x:c>
      <x:c r="D303" s="88" t="inlineStr">
        <x:is>
          <x:t xml:space="preserve">1</x:t>
        </x:is>
      </x:c>
      <x:c r="E303" s="76" t="inlineStr">
        <x:is>
          <x:t xml:space="preserve">Offset Specified</x:t>
        </x:is>
      </x:c>
      <x:c r="F303" s="76" t="n">
        <x:v>1</x:v>
      </x:c>
      <x:c r="G303" s="76" t="inlineStr">
        <x:is>
          <x:t xml:space="preserve">inactive</x:t>
        </x:is>
      </x:c>
      <x:c r="H303" s="76" t="inlineStr">
        <x:is>
          <x:t xml:space="preserve">contributes 1</x:t>
        </x:is>
      </x:c>
      <x:c r="I303" s="76" t="inlineStr">
        <x:is>
          <x:t xml:space="preserve">REUSE</x:t>
        </x:is>
      </x:c>
      <x:c r="J303" s="76" t="inlineStr">
        <x:is>
          <x:t xml:space="preserve">O1 Offset Specified | source BitGroup SCALAR-1</x:t>
        </x:is>
      </x:c>
      <x:c r="K303" s="76" t="inlineStr">
        <x:is>
          <x:t xml:space="preserve">DRAFT</x:t>
        </x:is>
      </x:c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</x:row>
    <x:row r="304" s="97" customFormat="1" ht="34" customHeight="1">
      <x:c r="A304" s="78" t="inlineStr">
        <x:is>
          <x:t xml:space="preserve">B096</x:t>
        </x:is>
      </x:c>
      <x:c r="B304" s="76" t="inlineStr">
        <x:is>
          <x:t xml:space="preserve">TIME-32-64-96-128#16</x:t>
        </x:is>
      </x:c>
      <x:c r="C304" s="76" t="inlineStr">
        <x:is>
          <x:t xml:space="preserve">SCALAR 32</x:t>
        </x:is>
      </x:c>
      <x:c r="D304" s="88" t="inlineStr">
        <x:is>
          <x:t xml:space="preserve">1</x:t>
        </x:is>
      </x:c>
      <x:c r="E304" s="76" t="inlineStr">
        <x:is>
          <x:t xml:space="preserve">Fine Tick Count</x:t>
        </x:is>
      </x:c>
      <x:c r="F304" s="76" t="n">
        <x:v>2147483648</x:v>
      </x:c>
      <x:c r="G304" s="76" t="inlineStr">
        <x:is>
          <x:t xml:space="preserve">inactive</x:t>
        </x:is>
      </x:c>
      <x:c r="H304" s="76" t="inlineStr">
        <x:is>
          <x:t xml:space="preserve">contributes 2147483648</x:t>
        </x:is>
      </x:c>
      <x:c r="I304" s="76" t="inlineStr">
        <x:is>
          <x:t xml:space="preserve">REUSE</x:t>
        </x:is>
      </x:c>
      <x:c r="J304" s="76" t="inlineStr">
        <x:is>
          <x:t xml:space="preserve">P1 Fine Tick Count | source BitGroup SCALAR-32</x:t>
        </x:is>
      </x:c>
      <x:c r="K304" s="76" t="inlineStr">
        <x:is>
          <x:t xml:space="preserve">DRAFT</x:t>
        </x:is>
      </x:c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</x:row>
    <x:row r="305" s="97" customFormat="1" ht="34" customHeight="1">
      <x:c r="A305" s="78" t="inlineStr">
        <x:is>
          <x:t xml:space="preserve">B097</x:t>
        </x:is>
      </x:c>
      <x:c r="B305" s="76" t="inlineStr">
        <x:is>
          <x:t xml:space="preserve">TIME-32-64-96-128#16</x:t>
        </x:is>
      </x:c>
      <x:c r="C305" s="76" t="inlineStr">
        <x:is>
          <x:t xml:space="preserve">SCALAR 31</x:t>
        </x:is>
      </x:c>
      <x:c r="D305" s="88" t="inlineStr">
        <x:is>
          <x:t xml:space="preserve">1</x:t>
        </x:is>
      </x:c>
      <x:c r="E305" s="76" t="inlineStr">
        <x:is>
          <x:t xml:space="preserve">Fine Tick Count</x:t>
        </x:is>
      </x:c>
      <x:c r="F305" s="76" t="n">
        <x:v>1073741824</x:v>
      </x:c>
      <x:c r="G305" s="76" t="inlineStr">
        <x:is>
          <x:t xml:space="preserve">inactive</x:t>
        </x:is>
      </x:c>
      <x:c r="H305" s="76" t="inlineStr">
        <x:is>
          <x:t xml:space="preserve">contributes 1073741824</x:t>
        </x:is>
      </x:c>
      <x:c r="I305" s="76" t="inlineStr">
        <x:is>
          <x:t xml:space="preserve">REUSE</x:t>
        </x:is>
      </x:c>
      <x:c r="J305" s="76" t="inlineStr">
        <x:is>
          <x:t xml:space="preserve">P1 Fine Tick Count | source BitGroup SCALAR-32</x:t>
        </x:is>
      </x:c>
      <x:c r="K305" s="76" t="inlineStr">
        <x:is>
          <x:t xml:space="preserve">DRAFT</x:t>
        </x:is>
      </x:c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</x:row>
    <x:row r="306" s="97" customFormat="1" ht="34" customHeight="1">
      <x:c r="A306" s="78" t="inlineStr">
        <x:is>
          <x:t xml:space="preserve">B098</x:t>
        </x:is>
      </x:c>
      <x:c r="B306" s="76" t="inlineStr">
        <x:is>
          <x:t xml:space="preserve">TIME-32-64-96-128#16</x:t>
        </x:is>
      </x:c>
      <x:c r="C306" s="76" t="inlineStr">
        <x:is>
          <x:t xml:space="preserve">SCALAR 30</x:t>
        </x:is>
      </x:c>
      <x:c r="D306" s="88" t="inlineStr">
        <x:is>
          <x:t xml:space="preserve">1</x:t>
        </x:is>
      </x:c>
      <x:c r="E306" s="76" t="inlineStr">
        <x:is>
          <x:t xml:space="preserve">Fine Tick Count</x:t>
        </x:is>
      </x:c>
      <x:c r="F306" s="76" t="n">
        <x:v>536870912</x:v>
      </x:c>
      <x:c r="G306" s="76" t="inlineStr">
        <x:is>
          <x:t xml:space="preserve">inactive</x:t>
        </x:is>
      </x:c>
      <x:c r="H306" s="76" t="inlineStr">
        <x:is>
          <x:t xml:space="preserve">contributes 536870912</x:t>
        </x:is>
      </x:c>
      <x:c r="I306" s="76" t="inlineStr">
        <x:is>
          <x:t xml:space="preserve">REUSE</x:t>
        </x:is>
      </x:c>
      <x:c r="J306" s="76" t="inlineStr">
        <x:is>
          <x:t xml:space="preserve">P1 Fine Tick Count | source BitGroup SCALAR-32</x:t>
        </x:is>
      </x:c>
      <x:c r="K306" s="76" t="inlineStr">
        <x:is>
          <x:t xml:space="preserve">DRAFT</x:t>
        </x:is>
      </x:c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</x:row>
    <x:row r="307" s="97" customFormat="1" ht="34" customHeight="1">
      <x:c r="A307" s="78" t="inlineStr">
        <x:is>
          <x:t xml:space="preserve">B099</x:t>
        </x:is>
      </x:c>
      <x:c r="B307" s="76" t="inlineStr">
        <x:is>
          <x:t xml:space="preserve">TIME-32-64-96-128#16</x:t>
        </x:is>
      </x:c>
      <x:c r="C307" s="76" t="inlineStr">
        <x:is>
          <x:t xml:space="preserve">SCALAR 29</x:t>
        </x:is>
      </x:c>
      <x:c r="D307" s="88" t="inlineStr">
        <x:is>
          <x:t xml:space="preserve">1</x:t>
        </x:is>
      </x:c>
      <x:c r="E307" s="76" t="inlineStr">
        <x:is>
          <x:t xml:space="preserve">Fine Tick Count</x:t>
        </x:is>
      </x:c>
      <x:c r="F307" s="76" t="n">
        <x:v>268435456</x:v>
      </x:c>
      <x:c r="G307" s="76" t="inlineStr">
        <x:is>
          <x:t xml:space="preserve">inactive</x:t>
        </x:is>
      </x:c>
      <x:c r="H307" s="76" t="inlineStr">
        <x:is>
          <x:t xml:space="preserve">contributes 268435456</x:t>
        </x:is>
      </x:c>
      <x:c r="I307" s="76" t="inlineStr">
        <x:is>
          <x:t xml:space="preserve">REUSE</x:t>
        </x:is>
      </x:c>
      <x:c r="J307" s="76" t="inlineStr">
        <x:is>
          <x:t xml:space="preserve">P1 Fine Tick Count | source BitGroup SCALAR-32</x:t>
        </x:is>
      </x:c>
      <x:c r="K307" s="76" t="inlineStr">
        <x:is>
          <x:t xml:space="preserve">DRAFT</x:t>
        </x:is>
      </x:c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</x:row>
    <x:row r="308" s="97" customFormat="1" ht="34" customHeight="1">
      <x:c r="A308" s="78" t="inlineStr">
        <x:is>
          <x:t xml:space="preserve">B100</x:t>
        </x:is>
      </x:c>
      <x:c r="B308" s="76" t="inlineStr">
        <x:is>
          <x:t xml:space="preserve">TIME-32-64-96-128#16</x:t>
        </x:is>
      </x:c>
      <x:c r="C308" s="76" t="inlineStr">
        <x:is>
          <x:t xml:space="preserve">SCALAR 28</x:t>
        </x:is>
      </x:c>
      <x:c r="D308" s="88" t="inlineStr">
        <x:is>
          <x:t xml:space="preserve">1</x:t>
        </x:is>
      </x:c>
      <x:c r="E308" s="76" t="inlineStr">
        <x:is>
          <x:t xml:space="preserve">Fine Tick Count</x:t>
        </x:is>
      </x:c>
      <x:c r="F308" s="76" t="n">
        <x:v>134217728</x:v>
      </x:c>
      <x:c r="G308" s="76" t="inlineStr">
        <x:is>
          <x:t xml:space="preserve">inactive</x:t>
        </x:is>
      </x:c>
      <x:c r="H308" s="76" t="inlineStr">
        <x:is>
          <x:t xml:space="preserve">contributes 134217728</x:t>
        </x:is>
      </x:c>
      <x:c r="I308" s="76" t="inlineStr">
        <x:is>
          <x:t xml:space="preserve">REUSE</x:t>
        </x:is>
      </x:c>
      <x:c r="J308" s="76" t="inlineStr">
        <x:is>
          <x:t xml:space="preserve">P1 Fine Tick Count | source BitGroup SCALAR-32</x:t>
        </x:is>
      </x:c>
      <x:c r="K308" s="76" t="inlineStr">
        <x:is>
          <x:t xml:space="preserve">DRAFT</x:t>
        </x:is>
      </x:c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</x:row>
    <x:row r="309" s="97" customFormat="1" ht="34" customHeight="1">
      <x:c r="A309" s="78" t="inlineStr">
        <x:is>
          <x:t xml:space="preserve">B101</x:t>
        </x:is>
      </x:c>
      <x:c r="B309" s="76" t="inlineStr">
        <x:is>
          <x:t xml:space="preserve">TIME-32-64-96-128#16</x:t>
        </x:is>
      </x:c>
      <x:c r="C309" s="76" t="inlineStr">
        <x:is>
          <x:t xml:space="preserve">SCALAR 27</x:t>
        </x:is>
      </x:c>
      <x:c r="D309" s="88" t="inlineStr">
        <x:is>
          <x:t xml:space="preserve">1</x:t>
        </x:is>
      </x:c>
      <x:c r="E309" s="76" t="inlineStr">
        <x:is>
          <x:t xml:space="preserve">Fine Tick Count</x:t>
        </x:is>
      </x:c>
      <x:c r="F309" s="76" t="n">
        <x:v>67108864</x:v>
      </x:c>
      <x:c r="G309" s="76" t="inlineStr">
        <x:is>
          <x:t xml:space="preserve">inactive</x:t>
        </x:is>
      </x:c>
      <x:c r="H309" s="76" t="inlineStr">
        <x:is>
          <x:t xml:space="preserve">contributes 67108864</x:t>
        </x:is>
      </x:c>
      <x:c r="I309" s="76" t="inlineStr">
        <x:is>
          <x:t xml:space="preserve">REUSE</x:t>
        </x:is>
      </x:c>
      <x:c r="J309" s="76" t="inlineStr">
        <x:is>
          <x:t xml:space="preserve">P1 Fine Tick Count | source BitGroup SCALAR-32</x:t>
        </x:is>
      </x:c>
      <x:c r="K309" s="76" t="inlineStr">
        <x:is>
          <x:t xml:space="preserve">DRAFT</x:t>
        </x:is>
      </x:c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</x:row>
    <x:row r="310" s="97" customFormat="1" ht="34" customHeight="1">
      <x:c r="A310" s="78" t="inlineStr">
        <x:is>
          <x:t xml:space="preserve">B102</x:t>
        </x:is>
      </x:c>
      <x:c r="B310" s="76" t="inlineStr">
        <x:is>
          <x:t xml:space="preserve">TIME-32-64-96-128#16</x:t>
        </x:is>
      </x:c>
      <x:c r="C310" s="76" t="inlineStr">
        <x:is>
          <x:t xml:space="preserve">SCALAR 26</x:t>
        </x:is>
      </x:c>
      <x:c r="D310" s="88" t="inlineStr">
        <x:is>
          <x:t xml:space="preserve">1</x:t>
        </x:is>
      </x:c>
      <x:c r="E310" s="76" t="inlineStr">
        <x:is>
          <x:t xml:space="preserve">Fine Tick Count</x:t>
        </x:is>
      </x:c>
      <x:c r="F310" s="76" t="n">
        <x:v>33554432</x:v>
      </x:c>
      <x:c r="G310" s="76" t="inlineStr">
        <x:is>
          <x:t xml:space="preserve">inactive</x:t>
        </x:is>
      </x:c>
      <x:c r="H310" s="76" t="inlineStr">
        <x:is>
          <x:t xml:space="preserve">contributes 33554432</x:t>
        </x:is>
      </x:c>
      <x:c r="I310" s="76" t="inlineStr">
        <x:is>
          <x:t xml:space="preserve">REUSE</x:t>
        </x:is>
      </x:c>
      <x:c r="J310" s="76" t="inlineStr">
        <x:is>
          <x:t xml:space="preserve">P1 Fine Tick Count | source BitGroup SCALAR-32</x:t>
        </x:is>
      </x:c>
      <x:c r="K310" s="76" t="inlineStr">
        <x:is>
          <x:t xml:space="preserve">DRAFT</x:t>
        </x:is>
      </x:c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</x:row>
    <x:row r="311" s="97" customFormat="1" ht="34" customHeight="1">
      <x:c r="A311" s="78" t="inlineStr">
        <x:is>
          <x:t xml:space="preserve">B103</x:t>
        </x:is>
      </x:c>
      <x:c r="B311" s="76" t="inlineStr">
        <x:is>
          <x:t xml:space="preserve">TIME-32-64-96-128#16</x:t>
        </x:is>
      </x:c>
      <x:c r="C311" s="76" t="inlineStr">
        <x:is>
          <x:t xml:space="preserve">SCALAR 25</x:t>
        </x:is>
      </x:c>
      <x:c r="D311" s="88" t="inlineStr">
        <x:is>
          <x:t xml:space="preserve">1</x:t>
        </x:is>
      </x:c>
      <x:c r="E311" s="76" t="inlineStr">
        <x:is>
          <x:t xml:space="preserve">Fine Tick Count</x:t>
        </x:is>
      </x:c>
      <x:c r="F311" s="76" t="n">
        <x:v>16777216</x:v>
      </x:c>
      <x:c r="G311" s="76" t="inlineStr">
        <x:is>
          <x:t xml:space="preserve">inactive</x:t>
        </x:is>
      </x:c>
      <x:c r="H311" s="76" t="inlineStr">
        <x:is>
          <x:t xml:space="preserve">contributes 16777216</x:t>
        </x:is>
      </x:c>
      <x:c r="I311" s="76" t="inlineStr">
        <x:is>
          <x:t xml:space="preserve">REUSE</x:t>
        </x:is>
      </x:c>
      <x:c r="J311" s="76" t="inlineStr">
        <x:is>
          <x:t xml:space="preserve">P1 Fine Tick Count | source BitGroup SCALAR-32</x:t>
        </x:is>
      </x:c>
      <x:c r="K311" s="76" t="inlineStr">
        <x:is>
          <x:t xml:space="preserve">DRAFT</x:t>
        </x:is>
      </x:c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</x:row>
    <x:row r="312" s="97" customFormat="1" ht="34" customHeight="1">
      <x:c r="A312" s="78" t="inlineStr">
        <x:is>
          <x:t xml:space="preserve">B104</x:t>
        </x:is>
      </x:c>
      <x:c r="B312" s="76" t="inlineStr">
        <x:is>
          <x:t xml:space="preserve">TIME-32-64-96-128#16</x:t>
        </x:is>
      </x:c>
      <x:c r="C312" s="76" t="inlineStr">
        <x:is>
          <x:t xml:space="preserve">SCALAR 24</x:t>
        </x:is>
      </x:c>
      <x:c r="D312" s="88" t="inlineStr">
        <x:is>
          <x:t xml:space="preserve">1</x:t>
        </x:is>
      </x:c>
      <x:c r="E312" s="76" t="inlineStr">
        <x:is>
          <x:t xml:space="preserve">Fine Tick Count</x:t>
        </x:is>
      </x:c>
      <x:c r="F312" s="76" t="n">
        <x:v>8388608</x:v>
      </x:c>
      <x:c r="G312" s="76" t="inlineStr">
        <x:is>
          <x:t xml:space="preserve">inactive</x:t>
        </x:is>
      </x:c>
      <x:c r="H312" s="76" t="inlineStr">
        <x:is>
          <x:t xml:space="preserve">contributes 8388608</x:t>
        </x:is>
      </x:c>
      <x:c r="I312" s="76" t="inlineStr">
        <x:is>
          <x:t xml:space="preserve">REUSE</x:t>
        </x:is>
      </x:c>
      <x:c r="J312" s="76" t="inlineStr">
        <x:is>
          <x:t xml:space="preserve">P1 Fine Tick Count | source BitGroup SCALAR-32</x:t>
        </x:is>
      </x:c>
      <x:c r="K312" s="76" t="inlineStr">
        <x:is>
          <x:t xml:space="preserve">DRAFT</x:t>
        </x:is>
      </x:c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</x:row>
    <x:row r="313" s="97" customFormat="1" ht="34" customHeight="1">
      <x:c r="A313" s="78" t="inlineStr">
        <x:is>
          <x:t xml:space="preserve">B105</x:t>
        </x:is>
      </x:c>
      <x:c r="B313" s="76" t="inlineStr">
        <x:is>
          <x:t xml:space="preserve">TIME-32-64-96-128#16</x:t>
        </x:is>
      </x:c>
      <x:c r="C313" s="76" t="inlineStr">
        <x:is>
          <x:t xml:space="preserve">SCALAR 23</x:t>
        </x:is>
      </x:c>
      <x:c r="D313" s="88" t="inlineStr">
        <x:is>
          <x:t xml:space="preserve">1</x:t>
        </x:is>
      </x:c>
      <x:c r="E313" s="76" t="inlineStr">
        <x:is>
          <x:t xml:space="preserve">Fine Tick Count</x:t>
        </x:is>
      </x:c>
      <x:c r="F313" s="76" t="n">
        <x:v>4194304</x:v>
      </x:c>
      <x:c r="G313" s="76" t="inlineStr">
        <x:is>
          <x:t xml:space="preserve">inactive</x:t>
        </x:is>
      </x:c>
      <x:c r="H313" s="76" t="inlineStr">
        <x:is>
          <x:t xml:space="preserve">contributes 4194304</x:t>
        </x:is>
      </x:c>
      <x:c r="I313" s="76" t="inlineStr">
        <x:is>
          <x:t xml:space="preserve">REUSE</x:t>
        </x:is>
      </x:c>
      <x:c r="J313" s="76" t="inlineStr">
        <x:is>
          <x:t xml:space="preserve">P1 Fine Tick Count | source BitGroup SCALAR-32</x:t>
        </x:is>
      </x:c>
      <x:c r="K313" s="76" t="inlineStr">
        <x:is>
          <x:t xml:space="preserve">DRAFT</x:t>
        </x:is>
      </x:c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</x:row>
    <x:row r="314" s="97" customFormat="1" ht="34" customHeight="1">
      <x:c r="A314" s="78" t="inlineStr">
        <x:is>
          <x:t xml:space="preserve">B106</x:t>
        </x:is>
      </x:c>
      <x:c r="B314" s="76" t="inlineStr">
        <x:is>
          <x:t xml:space="preserve">TIME-32-64-96-128#16</x:t>
        </x:is>
      </x:c>
      <x:c r="C314" s="76" t="inlineStr">
        <x:is>
          <x:t xml:space="preserve">SCALAR 22</x:t>
        </x:is>
      </x:c>
      <x:c r="D314" s="88" t="inlineStr">
        <x:is>
          <x:t xml:space="preserve">1</x:t>
        </x:is>
      </x:c>
      <x:c r="E314" s="76" t="inlineStr">
        <x:is>
          <x:t xml:space="preserve">Fine Tick Count</x:t>
        </x:is>
      </x:c>
      <x:c r="F314" s="76" t="n">
        <x:v>2097152</x:v>
      </x:c>
      <x:c r="G314" s="76" t="inlineStr">
        <x:is>
          <x:t xml:space="preserve">inactive</x:t>
        </x:is>
      </x:c>
      <x:c r="H314" s="76" t="inlineStr">
        <x:is>
          <x:t xml:space="preserve">contributes 2097152</x:t>
        </x:is>
      </x:c>
      <x:c r="I314" s="76" t="inlineStr">
        <x:is>
          <x:t xml:space="preserve">REUSE</x:t>
        </x:is>
      </x:c>
      <x:c r="J314" s="76" t="inlineStr">
        <x:is>
          <x:t xml:space="preserve">P1 Fine Tick Count | source BitGroup SCALAR-32</x:t>
        </x:is>
      </x:c>
      <x:c r="K314" s="76" t="inlineStr">
        <x:is>
          <x:t xml:space="preserve">DRAFT</x:t>
        </x:is>
      </x:c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</x:row>
    <x:row r="315" s="97" customFormat="1" ht="34" customHeight="1">
      <x:c r="A315" s="78" t="inlineStr">
        <x:is>
          <x:t xml:space="preserve">B107</x:t>
        </x:is>
      </x:c>
      <x:c r="B315" s="76" t="inlineStr">
        <x:is>
          <x:t xml:space="preserve">TIME-32-64-96-128#16</x:t>
        </x:is>
      </x:c>
      <x:c r="C315" s="76" t="inlineStr">
        <x:is>
          <x:t xml:space="preserve">SCALAR 21</x:t>
        </x:is>
      </x:c>
      <x:c r="D315" s="88" t="inlineStr">
        <x:is>
          <x:t xml:space="preserve">1</x:t>
        </x:is>
      </x:c>
      <x:c r="E315" s="76" t="inlineStr">
        <x:is>
          <x:t xml:space="preserve">Fine Tick Count</x:t>
        </x:is>
      </x:c>
      <x:c r="F315" s="76" t="n">
        <x:v>1048576</x:v>
      </x:c>
      <x:c r="G315" s="76" t="inlineStr">
        <x:is>
          <x:t xml:space="preserve">inactive</x:t>
        </x:is>
      </x:c>
      <x:c r="H315" s="76" t="inlineStr">
        <x:is>
          <x:t xml:space="preserve">contributes 1048576</x:t>
        </x:is>
      </x:c>
      <x:c r="I315" s="76" t="inlineStr">
        <x:is>
          <x:t xml:space="preserve">REUSE</x:t>
        </x:is>
      </x:c>
      <x:c r="J315" s="76" t="inlineStr">
        <x:is>
          <x:t xml:space="preserve">P1 Fine Tick Count | source BitGroup SCALAR-32</x:t>
        </x:is>
      </x:c>
      <x:c r="K315" s="76" t="inlineStr">
        <x:is>
          <x:t xml:space="preserve">DRAFT</x:t>
        </x:is>
      </x:c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</x:row>
    <x:row r="316" s="97" customFormat="1" ht="34" customHeight="1">
      <x:c r="A316" s="78" t="inlineStr">
        <x:is>
          <x:t xml:space="preserve">B108</x:t>
        </x:is>
      </x:c>
      <x:c r="B316" s="76" t="inlineStr">
        <x:is>
          <x:t xml:space="preserve">TIME-32-64-96-128#16</x:t>
        </x:is>
      </x:c>
      <x:c r="C316" s="76" t="inlineStr">
        <x:is>
          <x:t xml:space="preserve">SCALAR 20</x:t>
        </x:is>
      </x:c>
      <x:c r="D316" s="88" t="inlineStr">
        <x:is>
          <x:t xml:space="preserve">1</x:t>
        </x:is>
      </x:c>
      <x:c r="E316" s="76" t="inlineStr">
        <x:is>
          <x:t xml:space="preserve">Fine Tick Count</x:t>
        </x:is>
      </x:c>
      <x:c r="F316" s="76" t="n">
        <x:v>524288</x:v>
      </x:c>
      <x:c r="G316" s="76" t="inlineStr">
        <x:is>
          <x:t xml:space="preserve">inactive</x:t>
        </x:is>
      </x:c>
      <x:c r="H316" s="76" t="inlineStr">
        <x:is>
          <x:t xml:space="preserve">contributes 524288</x:t>
        </x:is>
      </x:c>
      <x:c r="I316" s="76" t="inlineStr">
        <x:is>
          <x:t xml:space="preserve">REUSE</x:t>
        </x:is>
      </x:c>
      <x:c r="J316" s="76" t="inlineStr">
        <x:is>
          <x:t xml:space="preserve">P1 Fine Tick Count | source BitGroup SCALAR-32</x:t>
        </x:is>
      </x:c>
      <x:c r="K316" s="76" t="inlineStr">
        <x:is>
          <x:t xml:space="preserve">DRAFT</x:t>
        </x:is>
      </x:c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</x:row>
    <x:row r="317" s="97" customFormat="1" ht="34" customHeight="1">
      <x:c r="A317" s="78" t="inlineStr">
        <x:is>
          <x:t xml:space="preserve">B109</x:t>
        </x:is>
      </x:c>
      <x:c r="B317" s="76" t="inlineStr">
        <x:is>
          <x:t xml:space="preserve">TIME-32-64-96-128#16</x:t>
        </x:is>
      </x:c>
      <x:c r="C317" s="76" t="inlineStr">
        <x:is>
          <x:t xml:space="preserve">SCALAR 19</x:t>
        </x:is>
      </x:c>
      <x:c r="D317" s="88" t="inlineStr">
        <x:is>
          <x:t xml:space="preserve">1</x:t>
        </x:is>
      </x:c>
      <x:c r="E317" s="76" t="inlineStr">
        <x:is>
          <x:t xml:space="preserve">Fine Tick Count</x:t>
        </x:is>
      </x:c>
      <x:c r="F317" s="76" t="n">
        <x:v>262144</x:v>
      </x:c>
      <x:c r="G317" s="76" t="inlineStr">
        <x:is>
          <x:t xml:space="preserve">inactive</x:t>
        </x:is>
      </x:c>
      <x:c r="H317" s="76" t="inlineStr">
        <x:is>
          <x:t xml:space="preserve">contributes 262144</x:t>
        </x:is>
      </x:c>
      <x:c r="I317" s="76" t="inlineStr">
        <x:is>
          <x:t xml:space="preserve">REUSE</x:t>
        </x:is>
      </x:c>
      <x:c r="J317" s="76" t="inlineStr">
        <x:is>
          <x:t xml:space="preserve">P1 Fine Tick Count | source BitGroup SCALAR-32</x:t>
        </x:is>
      </x:c>
      <x:c r="K317" s="76" t="inlineStr">
        <x:is>
          <x:t xml:space="preserve">DRAFT</x:t>
        </x:is>
      </x:c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</x:row>
    <x:row r="318" s="97" customFormat="1" ht="34" customHeight="1">
      <x:c r="A318" s="78" t="inlineStr">
        <x:is>
          <x:t xml:space="preserve">B110</x:t>
        </x:is>
      </x:c>
      <x:c r="B318" s="76" t="inlineStr">
        <x:is>
          <x:t xml:space="preserve">TIME-32-64-96-128#16</x:t>
        </x:is>
      </x:c>
      <x:c r="C318" s="76" t="inlineStr">
        <x:is>
          <x:t xml:space="preserve">SCALAR 18</x:t>
        </x:is>
      </x:c>
      <x:c r="D318" s="88" t="inlineStr">
        <x:is>
          <x:t xml:space="preserve">1</x:t>
        </x:is>
      </x:c>
      <x:c r="E318" s="76" t="inlineStr">
        <x:is>
          <x:t xml:space="preserve">Fine Tick Count</x:t>
        </x:is>
      </x:c>
      <x:c r="F318" s="76" t="n">
        <x:v>131072</x:v>
      </x:c>
      <x:c r="G318" s="76" t="inlineStr">
        <x:is>
          <x:t xml:space="preserve">inactive</x:t>
        </x:is>
      </x:c>
      <x:c r="H318" s="76" t="inlineStr">
        <x:is>
          <x:t xml:space="preserve">contributes 131072</x:t>
        </x:is>
      </x:c>
      <x:c r="I318" s="76" t="inlineStr">
        <x:is>
          <x:t xml:space="preserve">REUSE</x:t>
        </x:is>
      </x:c>
      <x:c r="J318" s="76" t="inlineStr">
        <x:is>
          <x:t xml:space="preserve">P1 Fine Tick Count | source BitGroup SCALAR-32</x:t>
        </x:is>
      </x:c>
      <x:c r="K318" s="76" t="inlineStr">
        <x:is>
          <x:t xml:space="preserve">DRAFT</x:t>
        </x:is>
      </x:c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</x:row>
    <x:row r="319" s="97" customFormat="1" ht="34" customHeight="1">
      <x:c r="A319" s="78" t="inlineStr">
        <x:is>
          <x:t xml:space="preserve">B111</x:t>
        </x:is>
      </x:c>
      <x:c r="B319" s="76" t="inlineStr">
        <x:is>
          <x:t xml:space="preserve">TIME-32-64-96-128#16</x:t>
        </x:is>
      </x:c>
      <x:c r="C319" s="76" t="inlineStr">
        <x:is>
          <x:t xml:space="preserve">SCALAR 17</x:t>
        </x:is>
      </x:c>
      <x:c r="D319" s="88" t="inlineStr">
        <x:is>
          <x:t xml:space="preserve">1</x:t>
        </x:is>
      </x:c>
      <x:c r="E319" s="76" t="inlineStr">
        <x:is>
          <x:t xml:space="preserve">Fine Tick Count</x:t>
        </x:is>
      </x:c>
      <x:c r="F319" s="76" t="n">
        <x:v>65536</x:v>
      </x:c>
      <x:c r="G319" s="76" t="inlineStr">
        <x:is>
          <x:t xml:space="preserve">inactive</x:t>
        </x:is>
      </x:c>
      <x:c r="H319" s="76" t="inlineStr">
        <x:is>
          <x:t xml:space="preserve">contributes 65536</x:t>
        </x:is>
      </x:c>
      <x:c r="I319" s="76" t="inlineStr">
        <x:is>
          <x:t xml:space="preserve">REUSE</x:t>
        </x:is>
      </x:c>
      <x:c r="J319" s="76" t="inlineStr">
        <x:is>
          <x:t xml:space="preserve">P1 Fine Tick Count | source BitGroup SCALAR-32</x:t>
        </x:is>
      </x:c>
      <x:c r="K319" s="76" t="inlineStr">
        <x:is>
          <x:t xml:space="preserve">DRAFT</x:t>
        </x:is>
      </x:c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</x:row>
    <x:row r="320" s="97" customFormat="1" ht="34" customHeight="1">
      <x:c r="A320" s="78" t="inlineStr">
        <x:is>
          <x:t xml:space="preserve">B112</x:t>
        </x:is>
      </x:c>
      <x:c r="B320" s="76" t="inlineStr">
        <x:is>
          <x:t xml:space="preserve">TIME-32-64-96-128#16</x:t>
        </x:is>
      </x:c>
      <x:c r="C320" s="76" t="inlineStr">
        <x:is>
          <x:t xml:space="preserve">SCALAR 16</x:t>
        </x:is>
      </x:c>
      <x:c r="D320" s="88" t="inlineStr">
        <x:is>
          <x:t xml:space="preserve">1</x:t>
        </x:is>
      </x:c>
      <x:c r="E320" s="76" t="inlineStr">
        <x:is>
          <x:t xml:space="preserve">Fine Tick Count</x:t>
        </x:is>
      </x:c>
      <x:c r="F320" s="76" t="n">
        <x:v>32768</x:v>
      </x:c>
      <x:c r="G320" s="76" t="inlineStr">
        <x:is>
          <x:t xml:space="preserve">inactive</x:t>
        </x:is>
      </x:c>
      <x:c r="H320" s="76" t="inlineStr">
        <x:is>
          <x:t xml:space="preserve">contributes 32768</x:t>
        </x:is>
      </x:c>
      <x:c r="I320" s="76" t="inlineStr">
        <x:is>
          <x:t xml:space="preserve">REUSE</x:t>
        </x:is>
      </x:c>
      <x:c r="J320" s="76" t="inlineStr">
        <x:is>
          <x:t xml:space="preserve">P1 Fine Tick Count | source BitGroup SCALAR-32</x:t>
        </x:is>
      </x:c>
      <x:c r="K320" s="76" t="inlineStr">
        <x:is>
          <x:t xml:space="preserve">DRAFT</x:t>
        </x:is>
      </x:c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</x:row>
    <x:row r="321" s="97" customFormat="1" ht="34" customHeight="1">
      <x:c r="A321" s="78" t="inlineStr">
        <x:is>
          <x:t xml:space="preserve">B113</x:t>
        </x:is>
      </x:c>
      <x:c r="B321" s="76" t="inlineStr">
        <x:is>
          <x:t xml:space="preserve">TIME-32-64-96-128#16</x:t>
        </x:is>
      </x:c>
      <x:c r="C321" s="76" t="inlineStr">
        <x:is>
          <x:t xml:space="preserve">SCALAR 15</x:t>
        </x:is>
      </x:c>
      <x:c r="D321" s="88" t="inlineStr">
        <x:is>
          <x:t xml:space="preserve">1</x:t>
        </x:is>
      </x:c>
      <x:c r="E321" s="76" t="inlineStr">
        <x:is>
          <x:t xml:space="preserve">Fine Tick Count</x:t>
        </x:is>
      </x:c>
      <x:c r="F321" s="76" t="n">
        <x:v>16384</x:v>
      </x:c>
      <x:c r="G321" s="76" t="inlineStr">
        <x:is>
          <x:t xml:space="preserve">inactive</x:t>
        </x:is>
      </x:c>
      <x:c r="H321" s="76" t="inlineStr">
        <x:is>
          <x:t xml:space="preserve">contributes 16384</x:t>
        </x:is>
      </x:c>
      <x:c r="I321" s="76" t="inlineStr">
        <x:is>
          <x:t xml:space="preserve">REUSE</x:t>
        </x:is>
      </x:c>
      <x:c r="J321" s="76" t="inlineStr">
        <x:is>
          <x:t xml:space="preserve">P1 Fine Tick Count | source BitGroup SCALAR-32</x:t>
        </x:is>
      </x:c>
      <x:c r="K321" s="76" t="inlineStr">
        <x:is>
          <x:t xml:space="preserve">DRAFT</x:t>
        </x:is>
      </x:c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</x:row>
    <x:row r="322" s="97" customFormat="1" ht="34" customHeight="1">
      <x:c r="A322" s="78" t="inlineStr">
        <x:is>
          <x:t xml:space="preserve">B114</x:t>
        </x:is>
      </x:c>
      <x:c r="B322" s="76" t="inlineStr">
        <x:is>
          <x:t xml:space="preserve">TIME-32-64-96-128#16</x:t>
        </x:is>
      </x:c>
      <x:c r="C322" s="76" t="inlineStr">
        <x:is>
          <x:t xml:space="preserve">SCALAR 14</x:t>
        </x:is>
      </x:c>
      <x:c r="D322" s="88" t="inlineStr">
        <x:is>
          <x:t xml:space="preserve">1</x:t>
        </x:is>
      </x:c>
      <x:c r="E322" s="76" t="inlineStr">
        <x:is>
          <x:t xml:space="preserve">Fine Tick Count</x:t>
        </x:is>
      </x:c>
      <x:c r="F322" s="76" t="n">
        <x:v>8192</x:v>
      </x:c>
      <x:c r="G322" s="76" t="inlineStr">
        <x:is>
          <x:t xml:space="preserve">inactive</x:t>
        </x:is>
      </x:c>
      <x:c r="H322" s="76" t="inlineStr">
        <x:is>
          <x:t xml:space="preserve">contributes 8192</x:t>
        </x:is>
      </x:c>
      <x:c r="I322" s="76" t="inlineStr">
        <x:is>
          <x:t xml:space="preserve">REUSE</x:t>
        </x:is>
      </x:c>
      <x:c r="J322" s="76" t="inlineStr">
        <x:is>
          <x:t xml:space="preserve">P1 Fine Tick Count | source BitGroup SCALAR-32</x:t>
        </x:is>
      </x:c>
      <x:c r="K322" s="76" t="inlineStr">
        <x:is>
          <x:t xml:space="preserve">DRAFT</x:t>
        </x:is>
      </x:c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</x:row>
    <x:row r="323" s="97" customFormat="1" ht="34" customHeight="1">
      <x:c r="A323" s="78" t="inlineStr">
        <x:is>
          <x:t xml:space="preserve">B115</x:t>
        </x:is>
      </x:c>
      <x:c r="B323" s="76" t="inlineStr">
        <x:is>
          <x:t xml:space="preserve">TIME-32-64-96-128#16</x:t>
        </x:is>
      </x:c>
      <x:c r="C323" s="76" t="inlineStr">
        <x:is>
          <x:t xml:space="preserve">SCALAR 13</x:t>
        </x:is>
      </x:c>
      <x:c r="D323" s="88" t="inlineStr">
        <x:is>
          <x:t xml:space="preserve">1</x:t>
        </x:is>
      </x:c>
      <x:c r="E323" s="76" t="inlineStr">
        <x:is>
          <x:t xml:space="preserve">Fine Tick Count</x:t>
        </x:is>
      </x:c>
      <x:c r="F323" s="76" t="n">
        <x:v>4096</x:v>
      </x:c>
      <x:c r="G323" s="76" t="inlineStr">
        <x:is>
          <x:t xml:space="preserve">inactive</x:t>
        </x:is>
      </x:c>
      <x:c r="H323" s="76" t="inlineStr">
        <x:is>
          <x:t xml:space="preserve">contributes 4096</x:t>
        </x:is>
      </x:c>
      <x:c r="I323" s="76" t="inlineStr">
        <x:is>
          <x:t xml:space="preserve">REUSE</x:t>
        </x:is>
      </x:c>
      <x:c r="J323" s="76" t="inlineStr">
        <x:is>
          <x:t xml:space="preserve">P1 Fine Tick Count | source BitGroup SCALAR-32</x:t>
        </x:is>
      </x:c>
      <x:c r="K323" s="76" t="inlineStr">
        <x:is>
          <x:t xml:space="preserve">DRAFT</x:t>
        </x:is>
      </x:c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</x:row>
    <x:row r="324" s="97" customFormat="1" ht="34" customHeight="1">
      <x:c r="A324" s="78" t="inlineStr">
        <x:is>
          <x:t xml:space="preserve">B116</x:t>
        </x:is>
      </x:c>
      <x:c r="B324" s="76" t="inlineStr">
        <x:is>
          <x:t xml:space="preserve">TIME-32-64-96-128#16</x:t>
        </x:is>
      </x:c>
      <x:c r="C324" s="76" t="inlineStr">
        <x:is>
          <x:t xml:space="preserve">SCALAR 12</x:t>
        </x:is>
      </x:c>
      <x:c r="D324" s="88" t="inlineStr">
        <x:is>
          <x:t xml:space="preserve">1</x:t>
        </x:is>
      </x:c>
      <x:c r="E324" s="76" t="inlineStr">
        <x:is>
          <x:t xml:space="preserve">Fine Tick Count</x:t>
        </x:is>
      </x:c>
      <x:c r="F324" s="76" t="n">
        <x:v>2048</x:v>
      </x:c>
      <x:c r="G324" s="76" t="inlineStr">
        <x:is>
          <x:t xml:space="preserve">inactive</x:t>
        </x:is>
      </x:c>
      <x:c r="H324" s="76" t="inlineStr">
        <x:is>
          <x:t xml:space="preserve">contributes 2048</x:t>
        </x:is>
      </x:c>
      <x:c r="I324" s="76" t="inlineStr">
        <x:is>
          <x:t xml:space="preserve">REUSE</x:t>
        </x:is>
      </x:c>
      <x:c r="J324" s="76" t="inlineStr">
        <x:is>
          <x:t xml:space="preserve">P1 Fine Tick Count | source BitGroup SCALAR-32</x:t>
        </x:is>
      </x:c>
      <x:c r="K324" s="76" t="inlineStr">
        <x:is>
          <x:t xml:space="preserve">DRAFT</x:t>
        </x:is>
      </x:c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</x:row>
    <x:row r="325" s="97" customFormat="1" ht="34" customHeight="1">
      <x:c r="A325" s="78" t="inlineStr">
        <x:is>
          <x:t xml:space="preserve">B117</x:t>
        </x:is>
      </x:c>
      <x:c r="B325" s="76" t="inlineStr">
        <x:is>
          <x:t xml:space="preserve">TIME-32-64-96-128#16</x:t>
        </x:is>
      </x:c>
      <x:c r="C325" s="76" t="inlineStr">
        <x:is>
          <x:t xml:space="preserve">SCALAR 11</x:t>
        </x:is>
      </x:c>
      <x:c r="D325" s="88" t="inlineStr">
        <x:is>
          <x:t xml:space="preserve">1</x:t>
        </x:is>
      </x:c>
      <x:c r="E325" s="76" t="inlineStr">
        <x:is>
          <x:t xml:space="preserve">Fine Tick Count</x:t>
        </x:is>
      </x:c>
      <x:c r="F325" s="76" t="n">
        <x:v>1024</x:v>
      </x:c>
      <x:c r="G325" s="76" t="inlineStr">
        <x:is>
          <x:t xml:space="preserve">inactive</x:t>
        </x:is>
      </x:c>
      <x:c r="H325" s="76" t="inlineStr">
        <x:is>
          <x:t xml:space="preserve">contributes 1024</x:t>
        </x:is>
      </x:c>
      <x:c r="I325" s="76" t="inlineStr">
        <x:is>
          <x:t xml:space="preserve">REUSE</x:t>
        </x:is>
      </x:c>
      <x:c r="J325" s="76" t="inlineStr">
        <x:is>
          <x:t xml:space="preserve">P1 Fine Tick Count | source BitGroup SCALAR-32</x:t>
        </x:is>
      </x:c>
      <x:c r="K325" s="76" t="inlineStr">
        <x:is>
          <x:t xml:space="preserve">DRAFT</x:t>
        </x:is>
      </x:c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</x:row>
    <x:row r="326" s="97" customFormat="1" ht="34" customHeight="1">
      <x:c r="A326" s="78" t="inlineStr">
        <x:is>
          <x:t xml:space="preserve">B118</x:t>
        </x:is>
      </x:c>
      <x:c r="B326" s="76" t="inlineStr">
        <x:is>
          <x:t xml:space="preserve">TIME-32-64-96-128#16</x:t>
        </x:is>
      </x:c>
      <x:c r="C326" s="76" t="inlineStr">
        <x:is>
          <x:t xml:space="preserve">SCALAR 10</x:t>
        </x:is>
      </x:c>
      <x:c r="D326" s="88" t="inlineStr">
        <x:is>
          <x:t xml:space="preserve">1</x:t>
        </x:is>
      </x:c>
      <x:c r="E326" s="76" t="inlineStr">
        <x:is>
          <x:t xml:space="preserve">Fine Tick Count</x:t>
        </x:is>
      </x:c>
      <x:c r="F326" s="76" t="n">
        <x:v>512</x:v>
      </x:c>
      <x:c r="G326" s="76" t="inlineStr">
        <x:is>
          <x:t xml:space="preserve">inactive</x:t>
        </x:is>
      </x:c>
      <x:c r="H326" s="76" t="inlineStr">
        <x:is>
          <x:t xml:space="preserve">contributes 512</x:t>
        </x:is>
      </x:c>
      <x:c r="I326" s="76" t="inlineStr">
        <x:is>
          <x:t xml:space="preserve">REUSE</x:t>
        </x:is>
      </x:c>
      <x:c r="J326" s="76" t="inlineStr">
        <x:is>
          <x:t xml:space="preserve">P1 Fine Tick Count | source BitGroup SCALAR-32</x:t>
        </x:is>
      </x:c>
      <x:c r="K326" s="76" t="inlineStr">
        <x:is>
          <x:t xml:space="preserve">DRAFT</x:t>
        </x:is>
      </x:c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</x:row>
    <x:row r="327" s="97" customFormat="1" ht="34" customHeight="1">
      <x:c r="A327" s="78" t="inlineStr">
        <x:is>
          <x:t xml:space="preserve">B119</x:t>
        </x:is>
      </x:c>
      <x:c r="B327" s="76" t="inlineStr">
        <x:is>
          <x:t xml:space="preserve">TIME-32-64-96-128#16</x:t>
        </x:is>
      </x:c>
      <x:c r="C327" s="76" t="inlineStr">
        <x:is>
          <x:t xml:space="preserve">SCALAR 9</x:t>
        </x:is>
      </x:c>
      <x:c r="D327" s="88" t="inlineStr">
        <x:is>
          <x:t xml:space="preserve">1</x:t>
        </x:is>
      </x:c>
      <x:c r="E327" s="76" t="inlineStr">
        <x:is>
          <x:t xml:space="preserve">Fine Tick Count</x:t>
        </x:is>
      </x:c>
      <x:c r="F327" s="76" t="n">
        <x:v>256</x:v>
      </x:c>
      <x:c r="G327" s="76" t="inlineStr">
        <x:is>
          <x:t xml:space="preserve">inactive</x:t>
        </x:is>
      </x:c>
      <x:c r="H327" s="76" t="inlineStr">
        <x:is>
          <x:t xml:space="preserve">contributes 256</x:t>
        </x:is>
      </x:c>
      <x:c r="I327" s="76" t="inlineStr">
        <x:is>
          <x:t xml:space="preserve">REUSE</x:t>
        </x:is>
      </x:c>
      <x:c r="J327" s="76" t="inlineStr">
        <x:is>
          <x:t xml:space="preserve">P1 Fine Tick Count | source BitGroup SCALAR-32</x:t>
        </x:is>
      </x:c>
      <x:c r="K327" s="76" t="inlineStr">
        <x:is>
          <x:t xml:space="preserve">DRAFT</x:t>
        </x:is>
      </x:c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</x:row>
    <x:row r="328" s="97" customFormat="1" ht="34" customHeight="1">
      <x:c r="A328" s="78" t="inlineStr">
        <x:is>
          <x:t xml:space="preserve">B120</x:t>
        </x:is>
      </x:c>
      <x:c r="B328" s="76" t="inlineStr">
        <x:is>
          <x:t xml:space="preserve">TIME-32-64-96-128#16</x:t>
        </x:is>
      </x:c>
      <x:c r="C328" s="76" t="inlineStr">
        <x:is>
          <x:t xml:space="preserve">SCALAR 8</x:t>
        </x:is>
      </x:c>
      <x:c r="D328" s="88" t="inlineStr">
        <x:is>
          <x:t xml:space="preserve">1</x:t>
        </x:is>
      </x:c>
      <x:c r="E328" s="76" t="inlineStr">
        <x:is>
          <x:t xml:space="preserve">Fine Tick Count</x:t>
        </x:is>
      </x:c>
      <x:c r="F328" s="76" t="n">
        <x:v>128</x:v>
      </x:c>
      <x:c r="G328" s="76" t="inlineStr">
        <x:is>
          <x:t xml:space="preserve">inactive</x:t>
        </x:is>
      </x:c>
      <x:c r="H328" s="76" t="inlineStr">
        <x:is>
          <x:t xml:space="preserve">contributes 128</x:t>
        </x:is>
      </x:c>
      <x:c r="I328" s="76" t="inlineStr">
        <x:is>
          <x:t xml:space="preserve">REUSE</x:t>
        </x:is>
      </x:c>
      <x:c r="J328" s="76" t="inlineStr">
        <x:is>
          <x:t xml:space="preserve">P1 Fine Tick Count | source BitGroup SCALAR-32</x:t>
        </x:is>
      </x:c>
      <x:c r="K328" s="76" t="inlineStr">
        <x:is>
          <x:t xml:space="preserve">DRAFT</x:t>
        </x:is>
      </x:c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</x:row>
    <x:row r="329" s="97" customFormat="1" ht="34" customHeight="1">
      <x:c r="A329" s="78" t="inlineStr">
        <x:is>
          <x:t xml:space="preserve">B121</x:t>
        </x:is>
      </x:c>
      <x:c r="B329" s="76" t="inlineStr">
        <x:is>
          <x:t xml:space="preserve">TIME-32-64-96-128#16</x:t>
        </x:is>
      </x:c>
      <x:c r="C329" s="76" t="inlineStr">
        <x:is>
          <x:t xml:space="preserve">SCALAR 7</x:t>
        </x:is>
      </x:c>
      <x:c r="D329" s="88" t="inlineStr">
        <x:is>
          <x:t xml:space="preserve">1</x:t>
        </x:is>
      </x:c>
      <x:c r="E329" s="76" t="inlineStr">
        <x:is>
          <x:t xml:space="preserve">Fine Tick Count</x:t>
        </x:is>
      </x:c>
      <x:c r="F329" s="76" t="n">
        <x:v>64</x:v>
      </x:c>
      <x:c r="G329" s="76" t="inlineStr">
        <x:is>
          <x:t xml:space="preserve">inactive</x:t>
        </x:is>
      </x:c>
      <x:c r="H329" s="76" t="inlineStr">
        <x:is>
          <x:t xml:space="preserve">contributes 64</x:t>
        </x:is>
      </x:c>
      <x:c r="I329" s="76" t="inlineStr">
        <x:is>
          <x:t xml:space="preserve">REUSE</x:t>
        </x:is>
      </x:c>
      <x:c r="J329" s="76" t="inlineStr">
        <x:is>
          <x:t xml:space="preserve">P1 Fine Tick Count | source BitGroup SCALAR-32</x:t>
        </x:is>
      </x:c>
      <x:c r="K329" s="76" t="inlineStr">
        <x:is>
          <x:t xml:space="preserve">DRAFT</x:t>
        </x:is>
      </x:c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</x:row>
    <x:row r="330" s="97" customFormat="1" ht="34" customHeight="1">
      <x:c r="A330" s="78" t="inlineStr">
        <x:is>
          <x:t xml:space="preserve">B122</x:t>
        </x:is>
      </x:c>
      <x:c r="B330" s="76" t="inlineStr">
        <x:is>
          <x:t xml:space="preserve">TIME-32-64-96-128#16</x:t>
        </x:is>
      </x:c>
      <x:c r="C330" s="76" t="inlineStr">
        <x:is>
          <x:t xml:space="preserve">SCALAR 6</x:t>
        </x:is>
      </x:c>
      <x:c r="D330" s="88" t="inlineStr">
        <x:is>
          <x:t xml:space="preserve">1</x:t>
        </x:is>
      </x:c>
      <x:c r="E330" s="76" t="inlineStr">
        <x:is>
          <x:t xml:space="preserve">Fine Tick Count</x:t>
        </x:is>
      </x:c>
      <x:c r="F330" s="76" t="n">
        <x:v>32</x:v>
      </x:c>
      <x:c r="G330" s="76" t="inlineStr">
        <x:is>
          <x:t xml:space="preserve">inactive</x:t>
        </x:is>
      </x:c>
      <x:c r="H330" s="76" t="inlineStr">
        <x:is>
          <x:t xml:space="preserve">contributes 32</x:t>
        </x:is>
      </x:c>
      <x:c r="I330" s="76" t="inlineStr">
        <x:is>
          <x:t xml:space="preserve">REUSE</x:t>
        </x:is>
      </x:c>
      <x:c r="J330" s="76" t="inlineStr">
        <x:is>
          <x:t xml:space="preserve">P1 Fine Tick Count | source BitGroup SCALAR-32</x:t>
        </x:is>
      </x:c>
      <x:c r="K330" s="76" t="inlineStr">
        <x:is>
          <x:t xml:space="preserve">DRAFT</x:t>
        </x:is>
      </x:c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</x:row>
    <x:row r="331" s="97" customFormat="1" ht="34" customHeight="1">
      <x:c r="A331" s="78" t="inlineStr">
        <x:is>
          <x:t xml:space="preserve">B123</x:t>
        </x:is>
      </x:c>
      <x:c r="B331" s="76" t="inlineStr">
        <x:is>
          <x:t xml:space="preserve">TIME-32-64-96-128#16</x:t>
        </x:is>
      </x:c>
      <x:c r="C331" s="76" t="inlineStr">
        <x:is>
          <x:t xml:space="preserve">SCALAR 5</x:t>
        </x:is>
      </x:c>
      <x:c r="D331" s="88" t="inlineStr">
        <x:is>
          <x:t xml:space="preserve">1</x:t>
        </x:is>
      </x:c>
      <x:c r="E331" s="76" t="inlineStr">
        <x:is>
          <x:t xml:space="preserve">Fine Tick Count</x:t>
        </x:is>
      </x:c>
      <x:c r="F331" s="76" t="n">
        <x:v>16</x:v>
      </x:c>
      <x:c r="G331" s="76" t="inlineStr">
        <x:is>
          <x:t xml:space="preserve">inactive</x:t>
        </x:is>
      </x:c>
      <x:c r="H331" s="76" t="inlineStr">
        <x:is>
          <x:t xml:space="preserve">contributes 16</x:t>
        </x:is>
      </x:c>
      <x:c r="I331" s="76" t="inlineStr">
        <x:is>
          <x:t xml:space="preserve">REUSE</x:t>
        </x:is>
      </x:c>
      <x:c r="J331" s="76" t="inlineStr">
        <x:is>
          <x:t xml:space="preserve">P1 Fine Tick Count | source BitGroup SCALAR-32</x:t>
        </x:is>
      </x:c>
      <x:c r="K331" s="76" t="inlineStr">
        <x:is>
          <x:t xml:space="preserve">DRAFT</x:t>
        </x:is>
      </x:c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</x:row>
    <x:row r="332" s="97" customFormat="1" ht="34" customHeight="1">
      <x:c r="A332" s="78" t="inlineStr">
        <x:is>
          <x:t xml:space="preserve">B124</x:t>
        </x:is>
      </x:c>
      <x:c r="B332" s="76" t="inlineStr">
        <x:is>
          <x:t xml:space="preserve">TIME-32-64-96-128#16</x:t>
        </x:is>
      </x:c>
      <x:c r="C332" s="76" t="inlineStr">
        <x:is>
          <x:t xml:space="preserve">SCALAR 4</x:t>
        </x:is>
      </x:c>
      <x:c r="D332" s="88" t="inlineStr">
        <x:is>
          <x:t xml:space="preserve">1</x:t>
        </x:is>
      </x:c>
      <x:c r="E332" s="76" t="inlineStr">
        <x:is>
          <x:t xml:space="preserve">Fine Tick Count</x:t>
        </x:is>
      </x:c>
      <x:c r="F332" s="76" t="n">
        <x:v>8</x:v>
      </x:c>
      <x:c r="G332" s="76" t="inlineStr">
        <x:is>
          <x:t xml:space="preserve">inactive</x:t>
        </x:is>
      </x:c>
      <x:c r="H332" s="76" t="inlineStr">
        <x:is>
          <x:t xml:space="preserve">contributes 8</x:t>
        </x:is>
      </x:c>
      <x:c r="I332" s="76" t="inlineStr">
        <x:is>
          <x:t xml:space="preserve">REUSE</x:t>
        </x:is>
      </x:c>
      <x:c r="J332" s="76" t="inlineStr">
        <x:is>
          <x:t xml:space="preserve">P1 Fine Tick Count | source BitGroup SCALAR-32</x:t>
        </x:is>
      </x:c>
      <x:c r="K332" s="76" t="inlineStr">
        <x:is>
          <x:t xml:space="preserve">DRAFT</x:t>
        </x:is>
      </x:c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</x:row>
    <x:row r="333" s="97" customFormat="1" ht="34" customHeight="1">
      <x:c r="A333" s="78" t="inlineStr">
        <x:is>
          <x:t xml:space="preserve">B125</x:t>
        </x:is>
      </x:c>
      <x:c r="B333" s="76" t="inlineStr">
        <x:is>
          <x:t xml:space="preserve">TIME-32-64-96-128#16</x:t>
        </x:is>
      </x:c>
      <x:c r="C333" s="76" t="inlineStr">
        <x:is>
          <x:t xml:space="preserve">SCALAR 3</x:t>
        </x:is>
      </x:c>
      <x:c r="D333" s="88" t="inlineStr">
        <x:is>
          <x:t xml:space="preserve">1</x:t>
        </x:is>
      </x:c>
      <x:c r="E333" s="76" t="inlineStr">
        <x:is>
          <x:t xml:space="preserve">Fine Tick Count</x:t>
        </x:is>
      </x:c>
      <x:c r="F333" s="76" t="n">
        <x:v>4</x:v>
      </x:c>
      <x:c r="G333" s="76" t="inlineStr">
        <x:is>
          <x:t xml:space="preserve">inactive</x:t>
        </x:is>
      </x:c>
      <x:c r="H333" s="76" t="inlineStr">
        <x:is>
          <x:t xml:space="preserve">contributes 4</x:t>
        </x:is>
      </x:c>
      <x:c r="I333" s="76" t="inlineStr">
        <x:is>
          <x:t xml:space="preserve">REUSE</x:t>
        </x:is>
      </x:c>
      <x:c r="J333" s="76" t="inlineStr">
        <x:is>
          <x:t xml:space="preserve">P1 Fine Tick Count | source BitGroup SCALAR-32</x:t>
        </x:is>
      </x:c>
      <x:c r="K333" s="76" t="inlineStr">
        <x:is>
          <x:t xml:space="preserve">DRAFT</x:t>
        </x:is>
      </x:c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</x:row>
    <x:row r="334" s="97" customFormat="1" ht="34" customHeight="1">
      <x:c r="A334" s="78" t="inlineStr">
        <x:is>
          <x:t xml:space="preserve">B126</x:t>
        </x:is>
      </x:c>
      <x:c r="B334" s="76" t="inlineStr">
        <x:is>
          <x:t xml:space="preserve">TIME-32-64-96-128#16</x:t>
        </x:is>
      </x:c>
      <x:c r="C334" s="76" t="inlineStr">
        <x:is>
          <x:t xml:space="preserve">SCALAR 2</x:t>
        </x:is>
      </x:c>
      <x:c r="D334" s="88" t="inlineStr">
        <x:is>
          <x:t xml:space="preserve">1</x:t>
        </x:is>
      </x:c>
      <x:c r="E334" s="76" t="inlineStr">
        <x:is>
          <x:t xml:space="preserve">Fine Tick Count</x:t>
        </x:is>
      </x:c>
      <x:c r="F334" s="76" t="n">
        <x:v>2</x:v>
      </x:c>
      <x:c r="G334" s="76" t="inlineStr">
        <x:is>
          <x:t xml:space="preserve">inactive</x:t>
        </x:is>
      </x:c>
      <x:c r="H334" s="76" t="inlineStr">
        <x:is>
          <x:t xml:space="preserve">contributes 2</x:t>
        </x:is>
      </x:c>
      <x:c r="I334" s="76" t="inlineStr">
        <x:is>
          <x:t xml:space="preserve">REUSE</x:t>
        </x:is>
      </x:c>
      <x:c r="J334" s="76" t="inlineStr">
        <x:is>
          <x:t xml:space="preserve">P1 Fine Tick Count | source BitGroup SCALAR-32</x:t>
        </x:is>
      </x:c>
      <x:c r="K334" s="76" t="inlineStr">
        <x:is>
          <x:t xml:space="preserve">DRAFT</x:t>
        </x:is>
      </x:c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</x:row>
    <x:row r="335" s="97" customFormat="1" ht="34" customHeight="1">
      <x:c r="A335" s="78" t="inlineStr">
        <x:is>
          <x:t xml:space="preserve">B127</x:t>
        </x:is>
      </x:c>
      <x:c r="B335" s="76" t="inlineStr">
        <x:is>
          <x:t xml:space="preserve">TIME-32-64-96-128#16</x:t>
        </x:is>
      </x:c>
      <x:c r="C335" s="76" t="inlineStr">
        <x:is>
          <x:t xml:space="preserve">SCALAR 1</x:t>
        </x:is>
      </x:c>
      <x:c r="D335" s="88" t="inlineStr">
        <x:is>
          <x:t xml:space="preserve">1</x:t>
        </x:is>
      </x:c>
      <x:c r="E335" s="76" t="inlineStr">
        <x:is>
          <x:t xml:space="preserve">Fine Tick Count</x:t>
        </x:is>
      </x:c>
      <x:c r="F335" s="76" t="n">
        <x:v>1</x:v>
      </x:c>
      <x:c r="G335" s="76" t="inlineStr">
        <x:is>
          <x:t xml:space="preserve">inactive</x:t>
        </x:is>
      </x:c>
      <x:c r="H335" s="76" t="inlineStr">
        <x:is>
          <x:t xml:space="preserve">contributes 1</x:t>
        </x:is>
      </x:c>
      <x:c r="I335" s="76" t="inlineStr">
        <x:is>
          <x:t xml:space="preserve">REUSE</x:t>
        </x:is>
      </x:c>
      <x:c r="J335" s="76" t="inlineStr">
        <x:is>
          <x:t xml:space="preserve">P1 Fine Tick Count | source BitGroup SCALAR-32</x:t>
        </x:is>
      </x:c>
      <x:c r="K335" s="76" t="inlineStr">
        <x:is>
          <x:t xml:space="preserve">DRAFT</x:t>
        </x:is>
      </x:c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</x:row>
    <x:row r="336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</x:row>
    <x:row r="337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</x:row>
    <x:row r="338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</x:row>
    <x:row r="339" s="97" customFormat="1" ht="24" customHeight="1">
      <x:c r="A339" s="119" t="inlineStr">
        <x:is>
          <x:t xml:space="preserve">📖 — READ / TEST TABLE</x:t>
        </x:is>
      </x:c>
      <x:c r="B339" s="160" t="n"/>
      <x:c r="C339" s="160" t="n"/>
      <x:c r="D339" s="160" t="n"/>
      <x:c r="E339" s="160" t="n"/>
      <x:c r="F339" s="160" t="n"/>
      <x:c r="G339" s="160" t="n"/>
      <x:c r="H339" s="160" t="n"/>
      <x:c r="I339" s="160" t="n"/>
      <x:c r="J339" s="160" t="n"/>
      <x:c r="K339" s="160" t="n"/>
      <x:c r="L339" s="160" t="n"/>
      <x:c r="M339" s="160" t="n"/>
      <x:c r="N339" s="160" t="n"/>
      <x:c r="O339" s="160" t="n"/>
      <x:c r="P339" s="160" t="n"/>
      <x:c r="Q339" s="160" t="n"/>
      <x:c r="R339" s="160" t="n"/>
      <x:c r="S339" s="160" t="n"/>
      <x:c r="T339" s="160" t="n"/>
    </x:row>
    <x:row r="340" s="97" customFormat="1" ht="30" customHeight="1">
      <x:c r="A340" s="79" t="inlineStr">
        <x:is>
          <x:t xml:space="preserve">1 Placement ID</x:t>
        </x:is>
      </x:c>
      <x:c r="B340" s="79" t="inlineStr">
        <x:is>
          <x:t xml:space="preserve">2 Binary State</x:t>
        </x:is>
      </x:c>
      <x:c r="C340" s="79" t="inlineStr">
        <x:is>
          <x:t xml:space="preserve">3 Decoded Value</x:t>
        </x:is>
      </x:c>
      <x:c r="D340" s="79" t="inlineStr">
        <x:is>
          <x:t xml:space="preserve">4 Raw Validity</x:t>
        </x:is>
      </x:c>
      <x:c r="E340" s="79" t="inlineStr">
        <x:is>
          <x:t xml:space="preserve">5 Trust Class</x:t>
        </x:is>
      </x:c>
      <x:c r="F340" s="79" t="inlineStr">
        <x:is>
          <x:t xml:space="preserve">6 Resolved Trust</x:t>
        </x:is>
      </x:c>
      <x:c r="G340" s="79" t="inlineStr">
        <x:is>
          <x:t xml:space="preserve">7 Governing Condition / Inputs</x:t>
        </x:is>
      </x:c>
      <x:c r="H340" s="79" t="inlineStr">
        <x:is>
          <x:t xml:space="preserve">8 Applicability</x:t>
        </x:is>
      </x:c>
      <x:c r="I340" s="79" t="inlineStr">
        <x:is>
          <x:t xml:space="preserve">9 Semantic Validity</x:t>
        </x:is>
      </x:c>
      <x:c r="J340" s="79" t="inlineStr">
        <x:is>
          <x:t xml:space="preserve">10 Semantic Value</x:t>
        </x:is>
      </x:c>
      <x:c r="K340" s="79" t="inlineStr">
        <x:is>
          <x:t xml:space="preserve">11 Reader Code</x:t>
        </x:is>
      </x:c>
      <x:c r="L340" s="79" t="inlineStr">
        <x:is>
          <x:t xml:space="preserve">12 Reader Output</x:t>
        </x:is>
      </x:c>
      <x:c r="M340" s="79" t="inlineStr">
        <x:is>
          <x:t xml:space="preserve">13 Notes</x:t>
        </x:is>
      </x:c>
      <x:c r="N340" s="1" t="n"/>
      <x:c r="O340" s="1" t="n"/>
      <x:c r="P340" s="1" t="n"/>
      <x:c r="Q340" s="1" t="n"/>
      <x:c r="R340" s="1" t="n"/>
      <x:c r="S340" s="1" t="n"/>
      <x:c r="T340" s="1" t="n"/>
    </x:row>
    <x:row r="341" s="97" customFormat="1" ht="66" customHeight="1">
      <x:c r="A341" s="80" t="str">
        <x:f>A75</x:f>
        <x:v>TIME-32-64-96-128#01</x:v>
      </x:c>
      <x:c r="B341" s="76" t="inlineStr">
        <x:is>
          <x:t xml:space="preserve">1011001010</x:t>
        </x:is>
      </x:c>
      <x:c r="C341" s="76" t="inlineStr">
        <x:is>
          <x:t xml:space="preserve">MASK={0,2,3,6,8}</x:t>
        </x:is>
      </x:c>
      <x:c r="D341" s="91" t="inlineStr">
        <x:is>
          <x:t xml:space="preserve">VALID</x:t>
        </x:is>
      </x:c>
      <x:c r="E341" s="80" t="str">
        <x:f>F75</x:f>
        <x:v>₸1</x:v>
      </x:c>
      <x:c r="F341" s="90" t="n">
        <x:v>1</x:v>
      </x:c>
      <x:c r="G341" s="76" t="str">
        <x:f>M75</x:f>
        <x:v>E1</x:v>
      </x:c>
      <x:c r="H341" s="76" t="inlineStr">
        <x:is>
          <x:t xml:space="preserve">INACTIVE</x:t>
        </x:is>
      </x:c>
      <x:c r="I341" s="91" t="inlineStr">
        <x:is>
          <x:t xml:space="preserve">VALID</x:t>
        </x:is>
      </x:c>
      <x:c r="J341" s="76" t="inlineStr">
        <x:is>
          <x:t xml:space="preserve">{Month 0, Month 2, Month 3, Month 6, Month 8}</x:t>
        </x:is>
      </x:c>
      <x:c r="K341" s="76" t="n"/>
      <x:c r="L341" s="76" t="inlineStr">
        <x:is>
          <x:t xml:space="preserve">A1 Month Set = {Month 0, Month 2, Month 3, Month 6, Month 8} → VALID [INACTIVE]</x:t>
        </x:is>
      </x:c>
      <x:c r="M341" s="76" t="inlineStr">
        <x:is>
          <x:t xml:space="preserve">Raw Month Set is preserved, but E1 Calendar Specified = 0, so this calendar lane is not asserted in the effective TIME state.</x:t>
        </x:is>
      </x:c>
      <x:c r="N341" s="1" t="n"/>
      <x:c r="O341" s="1" t="n"/>
      <x:c r="P341" s="1" t="n"/>
      <x:c r="Q341" s="1" t="n"/>
      <x:c r="R341" s="1" t="n"/>
      <x:c r="S341" s="1" t="n"/>
      <x:c r="T341" s="1" t="n"/>
    </x:row>
    <x:row r="342" s="97" customFormat="1" ht="66" customHeight="1">
      <x:c r="A342" s="80" t="str">
        <x:f>A76</x:f>
        <x:v>TIME-32-64-96-128#02</x:v>
      </x:c>
      <x:c r="B342" s="76" t="inlineStr">
        <x:is>
          <x:t xml:space="preserve">110</x:t>
        </x:is>
      </x:c>
      <x:c r="C342" s="76" t="inlineStr">
        <x:is>
          <x:t xml:space="preserve">MASK={0,1}</x:t>
        </x:is>
      </x:c>
      <x:c r="D342" s="91" t="inlineStr">
        <x:is>
          <x:t xml:space="preserve">VALID</x:t>
        </x:is>
      </x:c>
      <x:c r="E342" s="80" t="str">
        <x:f>F76</x:f>
        <x:v>₸1</x:v>
      </x:c>
      <x:c r="F342" s="90" t="n">
        <x:v>1</x:v>
      </x:c>
      <x:c r="G342" s="76" t="str">
        <x:f>M76</x:f>
        <x:v>E1</x:v>
      </x:c>
      <x:c r="H342" s="76" t="inlineStr">
        <x:is>
          <x:t xml:space="preserve">INACTIVE</x:t>
        </x:is>
      </x:c>
      <x:c r="I342" s="91" t="inlineStr">
        <x:is>
          <x:t xml:space="preserve">VALID</x:t>
        </x:is>
      </x:c>
      <x:c r="J342" s="76" t="inlineStr">
        <x:is>
          <x:t xml:space="preserve">{−, =}</x:t>
        </x:is>
      </x:c>
      <x:c r="K342" s="76" t="n"/>
      <x:c r="L342" s="76" t="inlineStr">
        <x:is>
          <x:t xml:space="preserve">B1 Week Set = {−, =} → VALID [INACTIVE]</x:t>
        </x:is>
      </x:c>
      <x:c r="M342" s="76" t="inlineStr">
        <x:is>
          <x:t xml:space="preserve">Raw Week Set is preserved, but E1 Calendar Specified = 0. Unspecified does not mean wildcard.</x:t>
        </x:is>
      </x:c>
      <x:c r="N342" s="1" t="n"/>
      <x:c r="O342" s="1" t="n"/>
      <x:c r="P342" s="1" t="n"/>
      <x:c r="Q342" s="1" t="n"/>
      <x:c r="R342" s="1" t="n"/>
      <x:c r="S342" s="1" t="n"/>
      <x:c r="T342" s="1" t="n"/>
    </x:row>
    <x:row r="343" s="97" customFormat="1" ht="66" customHeight="1">
      <x:c r="A343" s="80" t="str">
        <x:f>A77</x:f>
        <x:v>TIME-32-64-96-128#03</x:v>
      </x:c>
      <x:c r="B343" s="76" t="inlineStr">
        <x:is>
          <x:t xml:space="preserve">010101100101</x:t>
        </x:is>
      </x:c>
      <x:c r="C343" s="76" t="inlineStr">
        <x:is>
          <x:t xml:space="preserve">MASK={1,3,5,6,9,11}</x:t>
        </x:is>
      </x:c>
      <x:c r="D343" s="91" t="inlineStr">
        <x:is>
          <x:t xml:space="preserve">VALID</x:t>
        </x:is>
      </x:c>
      <x:c r="E343" s="80" t="str">
        <x:f>F77</x:f>
        <x:v>₸1</x:v>
      </x:c>
      <x:c r="F343" s="90" t="n">
        <x:v>1</x:v>
      </x:c>
      <x:c r="G343" s="76" t="str">
        <x:f>M77</x:f>
        <x:v>E1</x:v>
      </x:c>
      <x:c r="H343" s="76" t="inlineStr">
        <x:is>
          <x:t xml:space="preserve">INACTIVE</x:t>
        </x:is>
      </x:c>
      <x:c r="I343" s="91" t="inlineStr">
        <x:is>
          <x:t xml:space="preserve">VALID</x:t>
        </x:is>
      </x:c>
      <x:c r="J343" s="76" t="inlineStr">
        <x:is>
          <x:t xml:space="preserve">{◎, △, ▲, □, ◇, ◆}</x:t>
        </x:is>
      </x:c>
      <x:c r="K343" s="76" t="n"/>
      <x:c r="L343" s="76" t="inlineStr">
        <x:is>
          <x:t xml:space="preserve">C1 Phase Set = {◎, △, ▲, □, ◇, ◆} → VALID [INACTIVE]</x:t>
        </x:is>
      </x:c>
      <x:c r="M343" s="76" t="inlineStr">
        <x:is>
          <x:t xml:space="preserve">Raw Phase Set is preserved, but E1 Calendar Specified = 0, so the calendar selection is not asserted.</x:t>
        </x:is>
      </x:c>
      <x:c r="N343" s="1" t="n"/>
      <x:c r="O343" s="1" t="n"/>
      <x:c r="P343" s="1" t="n"/>
      <x:c r="Q343" s="1" t="n"/>
      <x:c r="R343" s="1" t="n"/>
      <x:c r="S343" s="1" t="n"/>
      <x:c r="T343" s="1" t="n"/>
    </x:row>
    <x:row r="344" s="97" customFormat="1" ht="66" customHeight="1">
      <x:c r="A344" s="80" t="str">
        <x:f>A78</x:f>
        <x:v>TIME-32-64-96-128#04</x:v>
      </x:c>
      <x:c r="B344" s="76" t="inlineStr">
        <x:is>
          <x:t xml:space="preserve">011001</x:t>
        </x:is>
      </x:c>
      <x:c r="C344" s="76" t="inlineStr">
        <x:is>
          <x:t xml:space="preserve">MASK={1,2,5}</x:t>
        </x:is>
      </x:c>
      <x:c r="D344" s="91" t="inlineStr">
        <x:is>
          <x:t xml:space="preserve">VALID</x:t>
        </x:is>
      </x:c>
      <x:c r="E344" s="80" t="str">
        <x:f>F78</x:f>
        <x:v>₸1</x:v>
      </x:c>
      <x:c r="F344" s="90" t="n">
        <x:v>1</x:v>
      </x:c>
      <x:c r="G344" s="76" t="str">
        <x:f>M78</x:f>
        <x:v>E1</x:v>
      </x:c>
      <x:c r="H344" s="76" t="inlineStr">
        <x:is>
          <x:t xml:space="preserve">INACTIVE</x:t>
        </x:is>
      </x:c>
      <x:c r="I344" s="91" t="inlineStr">
        <x:is>
          <x:t xml:space="preserve">VALID</x:t>
        </x:is>
      </x:c>
      <x:c r="J344" s="76" t="inlineStr">
        <x:is>
          <x:t xml:space="preserve">{2✦3, 4✦5, 9✦0}</x:t>
        </x:is>
      </x:c>
      <x:c r="K344" s="76" t="n"/>
      <x:c r="L344" s="76" t="inlineStr">
        <x:is>
          <x:t xml:space="preserve">D1 Intercalary Set = {2✦3, 4✦5, 9✦0} → VALID [INACTIVE]</x:t>
        </x:is>
      </x:c>
      <x:c r="M344" s="76" t="inlineStr">
        <x:is>
          <x:t xml:space="preserve">Raw intercalary membership is preserved and remains distinct from ordinary recurrence. E1 Calendar Specified = 0, so it is not asserted here.</x:t>
        </x:is>
      </x:c>
      <x:c r="N344" s="1" t="n"/>
      <x:c r="O344" s="1" t="n"/>
      <x:c r="P344" s="1" t="n"/>
      <x:c r="Q344" s="1" t="n"/>
      <x:c r="R344" s="1" t="n"/>
      <x:c r="S344" s="1" t="n"/>
      <x:c r="T344" s="1" t="n"/>
    </x:row>
    <x:row r="345" s="97" customFormat="1" ht="66" customHeight="1">
      <x:c r="A345" s="80" t="str">
        <x:f>A79</x:f>
        <x:v>TIME-32-64-96-128#05</x:v>
      </x:c>
      <x:c r="B345" s="76" t="inlineStr">
        <x:is>
          <x:t xml:space="preserve">0</x:t>
        </x:is>
      </x:c>
      <x:c r="C345" s="76" t="inlineStr">
        <x:is>
          <x:t xml:space="preserve">SCALAR=0</x:t>
        </x:is>
      </x:c>
      <x:c r="D345" s="91" t="inlineStr">
        <x:is>
          <x:t xml:space="preserve">VALID</x:t>
        </x:is>
      </x:c>
      <x:c r="E345" s="80" t="str">
        <x:f>F79</x:f>
        <x:v>₸1</x:v>
      </x:c>
      <x:c r="F345" s="90" t="n">
        <x:v>1</x:v>
      </x:c>
      <x:c r="G345" s="76" t="str">
        <x:f>M79</x:f>
        <x:v>A1–D1</x:v>
      </x:c>
      <x:c r="H345" s="76" t="inlineStr">
        <x:is>
          <x:t xml:space="preserve">ACTIVE</x:t>
        </x:is>
      </x:c>
      <x:c r="I345" s="91" t="inlineStr">
        <x:is>
          <x:t xml:space="preserve">VALID</x:t>
        </x:is>
      </x:c>
      <x:c r="J345" s="76" t="inlineStr">
        <x:is>
          <x:t xml:space="preserve">FALSE — calendar unspecified</x:t>
        </x:is>
      </x:c>
      <x:c r="K345" s="76" t="n"/>
      <x:c r="L345" s="76" t="inlineStr">
        <x:is>
          <x:t xml:space="preserve">E1 Calendar Specified = FALSE — calendar unspecified → VALID</x:t>
        </x:is>
      </x:c>
      <x:c r="M345" s="76" t="inlineStr">
        <x:is>
          <x:t xml:space="preserve">Presence flag is authoritative for whether A1–D1 assert calendar semantics. 0 means unspecified, not any/wildcard.</x:t>
        </x:is>
      </x:c>
      <x:c r="N345" s="1" t="n"/>
      <x:c r="O345" s="1" t="n"/>
      <x:c r="P345" s="1" t="n"/>
      <x:c r="Q345" s="1" t="n"/>
      <x:c r="R345" s="1" t="n"/>
      <x:c r="S345" s="1" t="n"/>
      <x:c r="T345" s="1" t="n"/>
    </x:row>
    <x:row r="346" s="97" customFormat="1" ht="66" customHeight="1">
      <x:c r="A346" s="80" t="str">
        <x:f>A80</x:f>
        <x:v>TIME-32-64-96-128#06</x:v>
      </x:c>
      <x:c r="B346" s="76" t="inlineStr">
        <x:is>
          <x:t xml:space="preserve">10110010101100101</x:t>
        </x:is>
      </x:c>
      <x:c r="C346" s="76" t="inlineStr">
        <x:is>
          <x:t xml:space="preserve">TWOS=-39579</x:t>
        </x:is>
      </x:c>
      <x:c r="D346" s="91" t="inlineStr">
        <x:is>
          <x:t xml:space="preserve">VALID</x:t>
        </x:is>
      </x:c>
      <x:c r="E346" s="80" t="str">
        <x:f>F80</x:f>
        <x:v>₸1</x:v>
      </x:c>
      <x:c r="F346" s="90" t="n">
        <x:v>1</x:v>
      </x:c>
      <x:c r="G346" s="76" t="str">
        <x:f>M80</x:f>
        <x:v>G1</x:v>
      </x:c>
      <x:c r="H346" s="76" t="inlineStr">
        <x:is>
          <x:t xml:space="preserve">INACTIVE</x:t>
        </x:is>
      </x:c>
      <x:c r="I346" s="91" t="inlineStr">
        <x:is>
          <x:t xml:space="preserve">VALID</x:t>
        </x:is>
      </x:c>
      <x:c r="J346" s="76" t="inlineStr">
        <x:is>
          <x:t xml:space="preserve">-39579</x:t>
        </x:is>
      </x:c>
      <x:c r="K346" s="76" t="n"/>
      <x:c r="L346" s="76" t="inlineStr">
        <x:is>
          <x:t xml:space="preserve">F1 Year = -39579 → VALID [INACTIVE]</x:t>
        </x:is>
      </x:c>
      <x:c r="M346" s="76" t="inlineStr">
        <x:is>
          <x:t xml:space="preserve">The signed value is mathematically valid, but G1 Year Specified = 0, so the record does not assert this Year.</x:t>
        </x:is>
      </x:c>
      <x:c r="N346" s="1" t="n"/>
      <x:c r="O346" s="1" t="n"/>
      <x:c r="P346" s="1" t="n"/>
      <x:c r="Q346" s="1" t="n"/>
      <x:c r="R346" s="1" t="n"/>
      <x:c r="S346" s="1" t="n"/>
      <x:c r="T346" s="1" t="n"/>
    </x:row>
    <x:row r="347" s="97" customFormat="1" ht="66" customHeight="1">
      <x:c r="A347" s="80" t="str">
        <x:f>A81</x:f>
        <x:v>TIME-32-64-96-128#07</x:v>
      </x:c>
      <x:c r="B347" s="76" t="inlineStr">
        <x:is>
          <x:t xml:space="preserve">0</x:t>
        </x:is>
      </x:c>
      <x:c r="C347" s="76" t="inlineStr">
        <x:is>
          <x:t xml:space="preserve">SCALAR=0</x:t>
        </x:is>
      </x:c>
      <x:c r="D347" s="91" t="inlineStr">
        <x:is>
          <x:t xml:space="preserve">VALID</x:t>
        </x:is>
      </x:c>
      <x:c r="E347" s="80" t="str">
        <x:f>F81</x:f>
        <x:v>₸1</x:v>
      </x:c>
      <x:c r="F347" s="90" t="n">
        <x:v>1</x:v>
      </x:c>
      <x:c r="G347" s="76" t="str">
        <x:f>M81</x:f>
        <x:v>F1</x:v>
      </x:c>
      <x:c r="H347" s="76" t="inlineStr">
        <x:is>
          <x:t xml:space="preserve">ACTIVE</x:t>
        </x:is>
      </x:c>
      <x:c r="I347" s="91" t="inlineStr">
        <x:is>
          <x:t xml:space="preserve">VALID</x:t>
        </x:is>
      </x:c>
      <x:c r="J347" s="76" t="inlineStr">
        <x:is>
          <x:t xml:space="preserve">FALSE — year unspecified</x:t>
        </x:is>
      </x:c>
      <x:c r="K347" s="76" t="n"/>
      <x:c r="L347" s="76" t="inlineStr">
        <x:is>
          <x:t xml:space="preserve">G1 Year Specified = FALSE — year unspecified → VALID</x:t>
        </x:is>
      </x:c>
      <x:c r="M347" s="76" t="inlineStr">
        <x:is>
          <x:t xml:space="preserve">Presence flag gates F1. The stored Year bits remain recoverable but are not asserted when this flag is 0.</x:t>
        </x:is>
      </x:c>
      <x:c r="N347" s="1" t="n"/>
      <x:c r="O347" s="1" t="n"/>
      <x:c r="P347" s="1" t="n"/>
      <x:c r="Q347" s="1" t="n"/>
      <x:c r="R347" s="1" t="n"/>
      <x:c r="S347" s="1" t="n"/>
      <x:c r="T347" s="1" t="n"/>
    </x:row>
    <x:row r="348" s="97" customFormat="1" ht="66" customHeight="1">
      <x:c r="A348" s="80" t="str">
        <x:f>A82</x:f>
        <x:v>TIME-32-64-96-128#08</x:v>
      </x:c>
      <x:c r="B348" s="76" t="inlineStr">
        <x:is>
          <x:t xml:space="preserve">11001</x:t>
        </x:is>
      </x:c>
      <x:c r="C348" s="76" t="inlineStr">
        <x:is>
          <x:t xml:space="preserve">SCALAR=25</x:t>
        </x:is>
      </x:c>
      <x:c r="D348" s="91" t="inlineStr">
        <x:is>
          <x:t xml:space="preserve">VALID</x:t>
        </x:is>
      </x:c>
      <x:c r="E348" s="80" t="str">
        <x:f>F82</x:f>
        <x:v>₸1</x:v>
      </x:c>
      <x:c r="F348" s="90" t="n">
        <x:v>1</x:v>
      </x:c>
      <x:c r="G348" s="76" t="str">
        <x:f>M82</x:f>
        <x:v>J1</x:v>
      </x:c>
      <x:c r="H348" s="76" t="inlineStr">
        <x:is>
          <x:t xml:space="preserve">ACTIVE</x:t>
        </x:is>
      </x:c>
      <x:c r="I348" s="92" t="inlineStr">
        <x:is>
          <x:t xml:space="preserve">INVALID</x:t>
        </x:is>
      </x:c>
      <x:c r="J348" s="76" t="inlineStr">
        <x:is>
          <x:t xml:space="preserve">25</x:t>
        </x:is>
      </x:c>
      <x:c r="K348" s="76" t="n"/>
      <x:c r="L348" s="76" t="inlineStr">
        <x:is>
          <x:t xml:space="preserve">H1 Hour = 25 → INVALID</x:t>
        </x:is>
      </x:c>
      <x:c r="M348" s="76" t="inlineStr">
        <x:is>
          <x:t xml:space="preserve">J1 = Minute Precision, so H1 Hour is semantically active. Value 25 remains INVALID because canonical Hour is 0..23.</x:t>
        </x:is>
      </x:c>
      <x:c r="N348" s="1" t="n"/>
      <x:c r="O348" s="1" t="n"/>
      <x:c r="P348" s="1" t="n"/>
      <x:c r="Q348" s="1" t="n"/>
      <x:c r="R348" s="1" t="n"/>
      <x:c r="S348" s="1" t="n"/>
      <x:c r="T348" s="1" t="n"/>
    </x:row>
    <x:row r="349" s="97" customFormat="1" ht="66" customHeight="1">
      <x:c r="A349" s="80" t="str">
        <x:f>A83</x:f>
        <x:v>TIME-32-64-96-128#09</x:v>
      </x:c>
      <x:c r="B349" s="76" t="inlineStr">
        <x:is>
          <x:t xml:space="preserve">010110</x:t>
        </x:is>
      </x:c>
      <x:c r="C349" s="76" t="inlineStr">
        <x:is>
          <x:t xml:space="preserve">SCALAR=22</x:t>
        </x:is>
      </x:c>
      <x:c r="D349" s="91" t="inlineStr">
        <x:is>
          <x:t xml:space="preserve">VALID</x:t>
        </x:is>
      </x:c>
      <x:c r="E349" s="80" t="str">
        <x:f>F83</x:f>
        <x:v>₸1</x:v>
      </x:c>
      <x:c r="F349" s="90" t="n">
        <x:v>1</x:v>
      </x:c>
      <x:c r="G349" s="76" t="str">
        <x:f>M83</x:f>
        <x:v>J1</x:v>
      </x:c>
      <x:c r="H349" s="76" t="inlineStr">
        <x:is>
          <x:t xml:space="preserve">ACTIVE</x:t>
        </x:is>
      </x:c>
      <x:c r="I349" s="91" t="inlineStr">
        <x:is>
          <x:t xml:space="preserve">VALID</x:t>
        </x:is>
      </x:c>
      <x:c r="J349" s="76" t="inlineStr">
        <x:is>
          <x:t xml:space="preserve">22</x:t>
        </x:is>
      </x:c>
      <x:c r="K349" s="76" t="n"/>
      <x:c r="L349" s="76" t="inlineStr">
        <x:is>
          <x:t xml:space="preserve">I1 Minute = 22 → VALID</x:t>
        </x:is>
      </x:c>
      <x:c r="M349" s="76" t="inlineStr">
        <x:is>
          <x:t xml:space="preserve">J1 = Minute Precision, so I1 Minute is semantically active. Value 22 is valid.</x:t>
        </x:is>
      </x:c>
      <x:c r="N349" s="1" t="n"/>
      <x:c r="O349" s="1" t="n"/>
      <x:c r="P349" s="1" t="n"/>
      <x:c r="Q349" s="1" t="n"/>
      <x:c r="R349" s="1" t="n"/>
      <x:c r="S349" s="1" t="n"/>
      <x:c r="T349" s="1" t="n"/>
    </x:row>
    <x:row r="350" s="97" customFormat="1" ht="66" customHeight="1">
      <x:c r="A350" s="80" t="str">
        <x:f>A84</x:f>
        <x:v>TIME-32-64-96-128#10</x:v>
      </x:c>
      <x:c r="B350" s="76" t="inlineStr">
        <x:is>
          <x:t xml:space="preserve">010</x:t>
        </x:is>
      </x:c>
      <x:c r="C350" s="76" t="inlineStr">
        <x:is>
          <x:t xml:space="preserve">SCALAR=2</x:t>
        </x:is>
      </x:c>
      <x:c r="D350" s="91" t="inlineStr">
        <x:is>
          <x:t xml:space="preserve">VALID</x:t>
        </x:is>
      </x:c>
      <x:c r="E350" s="80" t="str">
        <x:f>F84</x:f>
        <x:v>₸1</x:v>
      </x:c>
      <x:c r="F350" s="90" t="n">
        <x:v>1</x:v>
      </x:c>
      <x:c r="G350" s="76" t="str">
        <x:f>M84</x:f>
        <x:v>H1, I1, K1, L1, P1</x:v>
      </x:c>
      <x:c r="H350" s="76" t="inlineStr">
        <x:is>
          <x:t xml:space="preserve">ACTIVE</x:t>
        </x:is>
      </x:c>
      <x:c r="I350" s="91" t="inlineStr">
        <x:is>
          <x:t xml:space="preserve">VALID</x:t>
        </x:is>
      </x:c>
      <x:c r="J350" s="76" t="inlineStr">
        <x:is>
          <x:t xml:space="preserve">Minute</x:t>
        </x:is>
      </x:c>
      <x:c r="K350" s="76" t="inlineStr">
        <x:is>
          <x:t xml:space="preserve">TIME-J1-010</x:t>
        </x:is>
      </x:c>
      <x:c r="L350" s="76" t="inlineStr">
        <x:is>
          <x:t xml:space="preserve">J1 Declared Precision = Minute → VALID</x:t>
        </x:is>
      </x:c>
      <x:c r="M350" s="76" t="inlineStr">
        <x:is>
          <x:t xml:space="preserve">J1 decoded SCALAR=2 = binary 010 = Minute. Hour and Minute are asserted; deeper clock lanes are not asserted.</x:t>
        </x:is>
      </x:c>
      <x:c r="N350" s="1" t="n"/>
      <x:c r="O350" s="1" t="n"/>
      <x:c r="P350" s="1" t="n"/>
      <x:c r="Q350" s="1" t="n"/>
      <x:c r="R350" s="1" t="n"/>
      <x:c r="S350" s="1" t="n"/>
      <x:c r="T350" s="1" t="n"/>
    </x:row>
    <x:row r="351" s="97" customFormat="1" ht="66" customHeight="1">
      <x:c r="A351" s="80" t="str">
        <x:f>A85</x:f>
        <x:v>TIME-32-64-96-128#11</x:v>
      </x:c>
      <x:c r="B351" s="76" t="inlineStr">
        <x:is>
          <x:t xml:space="preserve">101100</x:t>
        </x:is>
      </x:c>
      <x:c r="C351" s="76" t="inlineStr">
        <x:is>
          <x:t xml:space="preserve">SCALAR=44</x:t>
        </x:is>
      </x:c>
      <x:c r="D351" s="91" t="inlineStr">
        <x:is>
          <x:t xml:space="preserve">VALID</x:t>
        </x:is>
      </x:c>
      <x:c r="E351" s="80" t="str">
        <x:f>F85</x:f>
        <x:v>₸1</x:v>
      </x:c>
      <x:c r="F351" s="90" t="n">
        <x:v>1</x:v>
      </x:c>
      <x:c r="G351" s="76" t="str">
        <x:f>M85</x:f>
        <x:v>J1</x:v>
      </x:c>
      <x:c r="H351" s="76" t="inlineStr">
        <x:is>
          <x:t xml:space="preserve">INACTIVE</x:t>
        </x:is>
      </x:c>
      <x:c r="I351" s="91" t="inlineStr">
        <x:is>
          <x:t xml:space="preserve">VALID</x:t>
        </x:is>
      </x:c>
      <x:c r="J351" s="76" t="inlineStr">
        <x:is>
          <x:t xml:space="preserve">44</x:t>
        </x:is>
      </x:c>
      <x:c r="K351" s="76" t="n"/>
      <x:c r="L351" s="76" t="inlineStr">
        <x:is>
          <x:t xml:space="preserve">K1 Second = 44 → VALID [INACTIVE]</x:t>
        </x:is>
      </x:c>
      <x:c r="M351" s="76" t="inlineStr">
        <x:is>
          <x:t xml:space="preserve">J1 = Minute Precision. K1 Second is stored but not asserted by this record.</x:t>
        </x:is>
      </x:c>
      <x:c r="N351" s="1" t="n"/>
      <x:c r="O351" s="1" t="n"/>
      <x:c r="P351" s="1" t="n"/>
      <x:c r="Q351" s="1" t="n"/>
      <x:c r="R351" s="1" t="n"/>
      <x:c r="S351" s="1" t="n"/>
      <x:c r="T351" s="1" t="n"/>
    </x:row>
    <x:row r="352" s="97" customFormat="1" ht="66" customHeight="1">
      <x:c r="A352" s="80" t="str">
        <x:f>A86</x:f>
        <x:v>TIME-32-64-96-128#12</x:v>
      </x:c>
      <x:c r="B352" s="76" t="inlineStr">
        <x:is>
          <x:t xml:space="preserve">1010110010</x:t>
        </x:is>
      </x:c>
      <x:c r="C352" s="76" t="inlineStr">
        <x:is>
          <x:t xml:space="preserve">SCALAR=690</x:t>
        </x:is>
      </x:c>
      <x:c r="D352" s="91" t="inlineStr">
        <x:is>
          <x:t xml:space="preserve">VALID</x:t>
        </x:is>
      </x:c>
      <x:c r="E352" s="80" t="str">
        <x:f>F86</x:f>
        <x:v>₸1</x:v>
      </x:c>
      <x:c r="F352" s="90" t="n">
        <x:v>1</x:v>
      </x:c>
      <x:c r="G352" s="76" t="str">
        <x:f>M86</x:f>
        <x:v>J1</x:v>
      </x:c>
      <x:c r="H352" s="76" t="inlineStr">
        <x:is>
          <x:t xml:space="preserve">INACTIVE</x:t>
        </x:is>
      </x:c>
      <x:c r="I352" s="91" t="inlineStr">
        <x:is>
          <x:t xml:space="preserve">VALID</x:t>
        </x:is>
      </x:c>
      <x:c r="J352" s="76" t="inlineStr">
        <x:is>
          <x:t xml:space="preserve">690</x:t>
        </x:is>
      </x:c>
      <x:c r="K352" s="76" t="n"/>
      <x:c r="L352" s="76" t="inlineStr">
        <x:is>
          <x:t xml:space="preserve">L1 Millisecond = 690 → VALID [INACTIVE]</x:t>
        </x:is>
      </x:c>
      <x:c r="M352" s="76" t="inlineStr">
        <x:is>
          <x:t xml:space="preserve">J1 = Minute Precision. L1 Millisecond is stored but not asserted by this record.</x:t>
        </x:is>
      </x:c>
      <x:c r="N352" s="1" t="n"/>
      <x:c r="O352" s="1" t="n"/>
      <x:c r="P352" s="1" t="n"/>
      <x:c r="Q352" s="1" t="n"/>
      <x:c r="R352" s="1" t="n"/>
      <x:c r="S352" s="1" t="n"/>
      <x:c r="T352" s="1" t="n"/>
    </x:row>
    <x:row r="353" s="97" customFormat="1" ht="66" customHeight="1">
      <x:c r="A353" s="80" t="str">
        <x:f>A87</x:f>
        <x:v>TIME-32-64-96-128#13</x:v>
      </x:c>
      <x:c r="B353" s="76" t="inlineStr">
        <x:is>
          <x:t xml:space="preserve">1011</x:t>
        </x:is>
      </x:c>
      <x:c r="C353" s="76" t="inlineStr">
        <x:is>
          <x:t xml:space="preserve">SCALAR=11</x:t>
        </x:is>
      </x:c>
      <x:c r="D353" s="91" t="inlineStr">
        <x:is>
          <x:t xml:space="preserve">VALID</x:t>
        </x:is>
      </x:c>
      <x:c r="E353" s="80" t="str">
        <x:f>F87</x:f>
        <x:v>₸1</x:v>
      </x:c>
      <x:c r="F353" s="90" t="n">
        <x:v>1</x:v>
      </x:c>
      <x:c r="G353" s="76" t="str">
        <x:f>M87</x:f>
        <x:v>Time Context records</x:v>
      </x:c>
      <x:c r="H353" s="76" t="inlineStr">
        <x:is>
          <x:t xml:space="preserve">ACTIVE</x:t>
        </x:is>
      </x:c>
      <x:c r="I353" s="93" t="inlineStr">
        <x:is>
          <x:t xml:space="preserve">UNRESOLVED</x:t>
        </x:is>
      </x:c>
      <x:c r="J353" s="76" t="inlineStr">
        <x:is>
          <x:t xml:space="preserve">11 (unregistered reference-basis code)</x:t>
        </x:is>
      </x:c>
      <x:c r="K353" s="76" t="inlineStr">
        <x:is>
          <x:t xml:space="preserve">UNREGISTERED: 1011</x:t>
        </x:is>
      </x:c>
      <x:c r="L353" s="76" t="inlineStr">
        <x:is>
          <x:t xml:space="preserve">M1 Temporal Reference Basis = 11 (unregistered reference-basis code) → UNRESOLVED</x:t>
        </x:is>
      </x:c>
      <x:c r="M353" s="76" t="inlineStr">
        <x:is>
          <x:t xml:space="preserve">M1 binary 1011 has no registered meaning in the current TIME Reader registry, so the Reader leaves it UNRESOLVED rather than guessing.</x:t>
        </x:is>
      </x:c>
      <x:c r="N353" s="1" t="n"/>
      <x:c r="O353" s="1" t="n"/>
      <x:c r="P353" s="1" t="n"/>
      <x:c r="Q353" s="1" t="n"/>
      <x:c r="R353" s="1" t="n"/>
      <x:c r="S353" s="1" t="n"/>
      <x:c r="T353" s="1" t="n"/>
    </x:row>
    <x:row r="354" s="97" customFormat="1" ht="66" customHeight="1">
      <x:c r="A354" s="80" t="str">
        <x:f>A88</x:f>
        <x:v>TIME-32-64-96-128#14</x:v>
      </x:c>
      <x:c r="B354" s="76" t="inlineStr">
        <x:is>
          <x:t xml:space="preserve">00101011001</x:t>
        </x:is>
      </x:c>
      <x:c r="C354" s="76" t="inlineStr">
        <x:is>
          <x:t xml:space="preserve">TWOS=345</x:t>
        </x:is>
      </x:c>
      <x:c r="D354" s="91" t="inlineStr">
        <x:is>
          <x:t xml:space="preserve">VALID</x:t>
        </x:is>
      </x:c>
      <x:c r="E354" s="80" t="str">
        <x:f>F88</x:f>
        <x:v>₸1</x:v>
      </x:c>
      <x:c r="F354" s="90" t="n">
        <x:v>1</x:v>
      </x:c>
      <x:c r="G354" s="76" t="str">
        <x:f>M88</x:f>
        <x:v>O1</x:v>
      </x:c>
      <x:c r="H354" s="76" t="inlineStr">
        <x:is>
          <x:t xml:space="preserve">INACTIVE</x:t>
        </x:is>
      </x:c>
      <x:c r="I354" s="91" t="inlineStr">
        <x:is>
          <x:t xml:space="preserve">VALID</x:t>
        </x:is>
      </x:c>
      <x:c r="J354" s="76" t="inlineStr">
        <x:is>
          <x:t xml:space="preserve">345 minutes</x:t>
        </x:is>
      </x:c>
      <x:c r="K354" s="76" t="n"/>
      <x:c r="L354" s="76" t="inlineStr">
        <x:is>
          <x:t xml:space="preserve">N1 UTC / Civil Offset = 345 minutes → VALID [INACTIVE]</x:t>
        </x:is>
      </x:c>
      <x:c r="M354" s="76" t="inlineStr">
        <x:is>
          <x:t xml:space="preserve">The signed offset value is mathematically valid, but O1 Offset Specified = 0, so this record does not assert the offset.</x:t>
        </x:is>
      </x:c>
      <x:c r="N354" s="1" t="n"/>
      <x:c r="O354" s="1" t="n"/>
      <x:c r="P354" s="1" t="n"/>
      <x:c r="Q354" s="1" t="n"/>
      <x:c r="R354" s="1" t="n"/>
      <x:c r="S354" s="1" t="n"/>
      <x:c r="T354" s="1" t="n"/>
    </x:row>
    <x:row r="355" s="97" customFormat="1" ht="66" customHeight="1">
      <x:c r="A355" s="80" t="str">
        <x:f>A89</x:f>
        <x:v>TIME-32-64-96-128#15</x:v>
      </x:c>
      <x:c r="B355" s="76" t="inlineStr">
        <x:is>
          <x:t xml:space="preserve">0</x:t>
        </x:is>
      </x:c>
      <x:c r="C355" s="76" t="inlineStr">
        <x:is>
          <x:t xml:space="preserve">SCALAR=0</x:t>
        </x:is>
      </x:c>
      <x:c r="D355" s="91" t="inlineStr">
        <x:is>
          <x:t xml:space="preserve">VALID</x:t>
        </x:is>
      </x:c>
      <x:c r="E355" s="80" t="str">
        <x:f>F89</x:f>
        <x:v>₸1</x:v>
      </x:c>
      <x:c r="F355" s="90" t="n">
        <x:v>1</x:v>
      </x:c>
      <x:c r="G355" s="76" t="str">
        <x:f>M89</x:f>
        <x:v>N1</x:v>
      </x:c>
      <x:c r="H355" s="76" t="inlineStr">
        <x:is>
          <x:t xml:space="preserve">ACTIVE</x:t>
        </x:is>
      </x:c>
      <x:c r="I355" s="91" t="inlineStr">
        <x:is>
          <x:t xml:space="preserve">VALID</x:t>
        </x:is>
      </x:c>
      <x:c r="J355" s="76" t="inlineStr">
        <x:is>
          <x:t xml:space="preserve">FALSE — offset unspecified</x:t>
        </x:is>
      </x:c>
      <x:c r="K355" s="76" t="n"/>
      <x:c r="L355" s="76" t="inlineStr">
        <x:is>
          <x:t xml:space="preserve">O1 Offset Specified = FALSE — offset unspecified → VALID</x:t>
        </x:is>
      </x:c>
      <x:c r="M355" s="76" t="inlineStr">
        <x:is>
          <x:t xml:space="preserve">Presence flag gates N1. 0 means the offset is not asserted; it does not rewrite the stored N1 bits.</x:t>
        </x:is>
      </x:c>
      <x:c r="N355" s="1" t="n"/>
      <x:c r="O355" s="1" t="n"/>
      <x:c r="P355" s="1" t="n"/>
      <x:c r="Q355" s="1" t="n"/>
      <x:c r="R355" s="1" t="n"/>
      <x:c r="S355" s="1" t="n"/>
      <x:c r="T355" s="1" t="n"/>
    </x:row>
    <x:row r="356" s="97" customFormat="1" ht="66" customHeight="1">
      <x:c r="A356" s="80" t="str">
        <x:f>A90</x:f>
        <x:v>TIME-32-64-96-128#16</x:v>
      </x:c>
      <x:c r="B356" s="76" t="inlineStr">
        <x:is>
          <x:t xml:space="preserve">10110010101100101011001010110010</x:t>
        </x:is>
      </x:c>
      <x:c r="C356" s="76" t="inlineStr">
        <x:is>
          <x:t xml:space="preserve">SCALAR=2998055602</x:t>
        </x:is>
      </x:c>
      <x:c r="D356" s="91" t="inlineStr">
        <x:is>
          <x:t xml:space="preserve">VALID</x:t>
        </x:is>
      </x:c>
      <x:c r="E356" s="80" t="str">
        <x:f>F90</x:f>
        <x:v>₸1</x:v>
      </x:c>
      <x:c r="F356" s="90" t="n">
        <x:v>1</x:v>
      </x:c>
      <x:c r="G356" s="76" t="str">
        <x:f>M90</x:f>
        <x:v>J1</x:v>
      </x:c>
      <x:c r="H356" s="76" t="inlineStr">
        <x:is>
          <x:t xml:space="preserve">INACTIVE</x:t>
        </x:is>
      </x:c>
      <x:c r="I356" s="91" t="inlineStr">
        <x:is>
          <x:t xml:space="preserve">VALID</x:t>
        </x:is>
      </x:c>
      <x:c r="J356" s="76" t="inlineStr">
        <x:is>
          <x:t xml:space="preserve">2998055602</x:t>
        </x:is>
      </x:c>
      <x:c r="K356" s="76" t="n"/>
      <x:c r="L356" s="76" t="inlineStr">
        <x:is>
          <x:t xml:space="preserve">P1 Fine Tick Count = 2998055602 → VALID [INACTIVE]</x:t>
        </x:is>
      </x:c>
      <x:c r="M356" s="76" t="inlineStr">
        <x:is>
          <x:t xml:space="preserve">J1 = Minute Precision. P1 Fine Tick Count is stored but not asserted by this record.</x:t>
        </x:is>
      </x:c>
      <x:c r="N356" s="1" t="n"/>
      <x:c r="O356" s="1" t="n"/>
      <x:c r="P356" s="1" t="n"/>
      <x:c r="Q356" s="1" t="n"/>
      <x:c r="R356" s="1" t="n"/>
      <x:c r="S356" s="1" t="n"/>
      <x:c r="T356" s="1" t="n"/>
    </x:row>
    <x:row r="357">
      <x:c r="A357" s="80" t="n">
        <x:f>A91</x:f>
        <x:v>0</x:v>
      </x:c>
      <x:c r="B357" s="76" t="n"/>
      <x:c r="C357" s="76" t="n"/>
      <x:c r="D357" s="76" t="n"/>
      <x:c r="E357" s="80" t="n">
        <x:f>F91</x:f>
        <x:v>0</x:v>
      </x:c>
      <x:c r="F357" s="77" t="n"/>
      <x:c r="G357" s="76" t="n">
        <x:f>M91</x:f>
        <x:v>0</x:v>
      </x:c>
      <x:c r="H357" s="76" t="n"/>
      <x:c r="I357" s="76" t="n"/>
      <x:c r="J357" s="76" t="n"/>
      <x:c r="K357" s="76" t="n"/>
      <x:c r="L357" s="76" t="n"/>
      <x:c r="M357" s="76" t="n"/>
      <x:c r="N357" s="1" t="n"/>
      <x:c r="O357" s="1" t="n"/>
      <x:c r="P357" s="1" t="n"/>
      <x:c r="Q357" s="1" t="n"/>
      <x:c r="R357" s="1" t="n"/>
      <x:c r="S357" s="1" t="n"/>
      <x:c r="T357" s="1" t="n"/>
    </x:row>
    <x:row r="358">
      <x:c r="A358" s="80" t="n">
        <x:f>A92</x:f>
        <x:v>0</x:v>
      </x:c>
      <x:c r="B358" s="76" t="n"/>
      <x:c r="C358" s="76" t="n"/>
      <x:c r="D358" s="76" t="n"/>
      <x:c r="E358" s="80" t="n">
        <x:f>F92</x:f>
        <x:v>0</x:v>
      </x:c>
      <x:c r="F358" s="77" t="n"/>
      <x:c r="G358" s="76" t="n">
        <x:f>M92</x:f>
        <x:v>0</x:v>
      </x:c>
      <x:c r="H358" s="76" t="n"/>
      <x:c r="I358" s="76" t="n"/>
      <x:c r="J358" s="76" t="n"/>
      <x:c r="K358" s="76" t="n"/>
      <x:c r="L358" s="76" t="n"/>
      <x:c r="M358" s="76" t="n"/>
      <x:c r="N358" s="1" t="n"/>
      <x:c r="O358" s="1" t="n"/>
      <x:c r="P358" s="1" t="n"/>
      <x:c r="Q358" s="1" t="n"/>
      <x:c r="R358" s="1" t="n"/>
      <x:c r="S358" s="1" t="n"/>
      <x:c r="T358" s="1" t="n"/>
    </x:row>
    <x:row r="359">
      <x:c r="A359" s="80" t="n">
        <x:f>A93</x:f>
        <x:v>0</x:v>
      </x:c>
      <x:c r="B359" s="76" t="n"/>
      <x:c r="C359" s="76" t="n"/>
      <x:c r="D359" s="76" t="n"/>
      <x:c r="E359" s="80" t="n">
        <x:f>F93</x:f>
        <x:v>0</x:v>
      </x:c>
      <x:c r="F359" s="77" t="n"/>
      <x:c r="G359" s="76" t="n">
        <x:f>M93</x:f>
        <x:v>0</x:v>
      </x:c>
      <x:c r="H359" s="76" t="n"/>
      <x:c r="I359" s="76" t="n"/>
      <x:c r="J359" s="76" t="n"/>
      <x:c r="K359" s="76" t="n"/>
      <x:c r="L359" s="76" t="n"/>
      <x:c r="M359" s="76" t="n"/>
      <x:c r="N359" s="1" t="n"/>
      <x:c r="O359" s="1" t="n"/>
      <x:c r="P359" s="1" t="n"/>
      <x:c r="Q359" s="1" t="n"/>
      <x:c r="R359" s="1" t="n"/>
      <x:c r="S359" s="1" t="n"/>
      <x:c r="T359" s="1" t="n"/>
    </x:row>
    <x:row r="360">
      <x:c r="A360" s="80" t="n">
        <x:f>A94</x:f>
        <x:v>0</x:v>
      </x:c>
      <x:c r="B360" s="76" t="n"/>
      <x:c r="C360" s="76" t="n"/>
      <x:c r="D360" s="76" t="n"/>
      <x:c r="E360" s="80" t="n">
        <x:f>F94</x:f>
        <x:v>0</x:v>
      </x:c>
      <x:c r="F360" s="77" t="n"/>
      <x:c r="G360" s="76" t="n">
        <x:f>M94</x:f>
        <x:v>0</x:v>
      </x:c>
      <x:c r="H360" s="76" t="n"/>
      <x:c r="I360" s="76" t="n"/>
      <x:c r="J360" s="76" t="n"/>
      <x:c r="K360" s="76" t="n"/>
      <x:c r="L360" s="76" t="n"/>
      <x:c r="M360" s="76" t="n"/>
      <x:c r="N360" s="1" t="n"/>
      <x:c r="O360" s="1" t="n"/>
      <x:c r="P360" s="1" t="n"/>
      <x:c r="Q360" s="1" t="n"/>
      <x:c r="R360" s="1" t="n"/>
      <x:c r="S360" s="1" t="n"/>
      <x:c r="T360" s="1" t="n"/>
    </x:row>
    <x:row r="361">
      <x:c r="A361" s="80" t="n">
        <x:f>A95</x:f>
        <x:v>0</x:v>
      </x:c>
      <x:c r="B361" s="76" t="n"/>
      <x:c r="C361" s="76" t="n"/>
      <x:c r="D361" s="76" t="n"/>
      <x:c r="E361" s="80" t="n">
        <x:f>F95</x:f>
        <x:v>0</x:v>
      </x:c>
      <x:c r="F361" s="77" t="n"/>
      <x:c r="G361" s="76" t="n">
        <x:f>M95</x:f>
        <x:v>0</x:v>
      </x:c>
      <x:c r="H361" s="76" t="n"/>
      <x:c r="I361" s="76" t="n"/>
      <x:c r="J361" s="76" t="n"/>
      <x:c r="K361" s="76" t="n"/>
      <x:c r="L361" s="76" t="n"/>
      <x:c r="M361" s="76" t="n"/>
      <x:c r="N361" s="1" t="n"/>
      <x:c r="O361" s="1" t="n"/>
      <x:c r="P361" s="1" t="n"/>
      <x:c r="Q361" s="1" t="n"/>
      <x:c r="R361" s="1" t="n"/>
      <x:c r="S361" s="1" t="n"/>
      <x:c r="T361" s="1" t="n"/>
    </x:row>
    <x:row r="362">
      <x:c r="A362" s="80" t="n">
        <x:f>A96</x:f>
        <x:v>0</x:v>
      </x:c>
      <x:c r="B362" s="76" t="n"/>
      <x:c r="C362" s="76" t="n"/>
      <x:c r="D362" s="76" t="n"/>
      <x:c r="E362" s="80" t="n">
        <x:f>F96</x:f>
        <x:v>0</x:v>
      </x:c>
      <x:c r="F362" s="77" t="n"/>
      <x:c r="G362" s="76" t="n">
        <x:f>M96</x:f>
        <x:v>0</x:v>
      </x:c>
      <x:c r="H362" s="76" t="n"/>
      <x:c r="I362" s="76" t="n"/>
      <x:c r="J362" s="76" t="n"/>
      <x:c r="K362" s="76" t="n"/>
      <x:c r="L362" s="76" t="n"/>
      <x:c r="M362" s="76" t="n"/>
      <x:c r="N362" s="1" t="n"/>
      <x:c r="O362" s="1" t="n"/>
      <x:c r="P362" s="1" t="n"/>
      <x:c r="Q362" s="1" t="n"/>
      <x:c r="R362" s="1" t="n"/>
      <x:c r="S362" s="1" t="n"/>
      <x:c r="T362" s="1" t="n"/>
    </x:row>
    <x:row r="363">
      <x:c r="A363" s="80" t="n">
        <x:f>A97</x:f>
        <x:v>0</x:v>
      </x:c>
      <x:c r="B363" s="76" t="n"/>
      <x:c r="C363" s="76" t="n"/>
      <x:c r="D363" s="76" t="n"/>
      <x:c r="E363" s="80" t="n">
        <x:f>F97</x:f>
        <x:v>0</x:v>
      </x:c>
      <x:c r="F363" s="77" t="n"/>
      <x:c r="G363" s="76" t="n">
        <x:f>M97</x:f>
        <x:v>0</x:v>
      </x:c>
      <x:c r="H363" s="76" t="n"/>
      <x:c r="I363" s="76" t="n"/>
      <x:c r="J363" s="76" t="n"/>
      <x:c r="K363" s="76" t="n"/>
      <x:c r="L363" s="76" t="n"/>
      <x:c r="M363" s="76" t="n"/>
      <x:c r="N363" s="1" t="n"/>
      <x:c r="O363" s="1" t="n"/>
      <x:c r="P363" s="1" t="n"/>
      <x:c r="Q363" s="1" t="n"/>
      <x:c r="R363" s="1" t="n"/>
      <x:c r="S363" s="1" t="n"/>
      <x:c r="T363" s="1" t="n"/>
    </x:row>
    <x:row r="364">
      <x:c r="A364" s="80" t="n">
        <x:f>A98</x:f>
        <x:v>0</x:v>
      </x:c>
      <x:c r="B364" s="76" t="n"/>
      <x:c r="C364" s="76" t="n"/>
      <x:c r="D364" s="76" t="n"/>
      <x:c r="E364" s="80" t="n">
        <x:f>F98</x:f>
        <x:v>0</x:v>
      </x:c>
      <x:c r="F364" s="77" t="n"/>
      <x:c r="G364" s="76" t="n">
        <x:f>M98</x:f>
        <x:v>0</x:v>
      </x:c>
      <x:c r="H364" s="76" t="n"/>
      <x:c r="I364" s="76" t="n"/>
      <x:c r="J364" s="76" t="n"/>
      <x:c r="K364" s="76" t="n"/>
      <x:c r="L364" s="76" t="n"/>
      <x:c r="M364" s="76" t="n"/>
      <x:c r="N364" s="1" t="n"/>
      <x:c r="O364" s="1" t="n"/>
      <x:c r="P364" s="1" t="n"/>
      <x:c r="Q364" s="1" t="n"/>
      <x:c r="R364" s="1" t="n"/>
      <x:c r="S364" s="1" t="n"/>
      <x:c r="T364" s="1" t="n"/>
    </x:row>
    <x:row r="365">
      <x:c r="A365" s="80" t="n">
        <x:f>A99</x:f>
        <x:v>0</x:v>
      </x:c>
      <x:c r="B365" s="76" t="n"/>
      <x:c r="C365" s="76" t="n"/>
      <x:c r="D365" s="76" t="n"/>
      <x:c r="E365" s="80" t="n">
        <x:f>F99</x:f>
        <x:v>0</x:v>
      </x:c>
      <x:c r="F365" s="77" t="n"/>
      <x:c r="G365" s="76" t="n">
        <x:f>M99</x:f>
        <x:v>0</x:v>
      </x:c>
      <x:c r="H365" s="76" t="n"/>
      <x:c r="I365" s="76" t="n"/>
      <x:c r="J365" s="76" t="n"/>
      <x:c r="K365" s="76" t="n"/>
      <x:c r="L365" s="76" t="n"/>
      <x:c r="M365" s="76" t="n"/>
      <x:c r="N365" s="1" t="n"/>
      <x:c r="O365" s="1" t="n"/>
      <x:c r="P365" s="1" t="n"/>
      <x:c r="Q365" s="1" t="n"/>
      <x:c r="R365" s="1" t="n"/>
      <x:c r="S365" s="1" t="n"/>
      <x:c r="T365" s="1" t="n"/>
    </x:row>
    <x:row r="366">
      <x:c r="A366" s="80" t="n">
        <x:f>A100</x:f>
        <x:v>0</x:v>
      </x:c>
      <x:c r="B366" s="76" t="n"/>
      <x:c r="C366" s="76" t="n"/>
      <x:c r="D366" s="76" t="n"/>
      <x:c r="E366" s="80" t="n">
        <x:f>F100</x:f>
        <x:v>0</x:v>
      </x:c>
      <x:c r="F366" s="77" t="n"/>
      <x:c r="G366" s="76" t="n">
        <x:f>M100</x:f>
        <x:v>0</x:v>
      </x:c>
      <x:c r="H366" s="76" t="n"/>
      <x:c r="I366" s="76" t="n"/>
      <x:c r="J366" s="76" t="n"/>
      <x:c r="K366" s="76" t="n"/>
      <x:c r="L366" s="76" t="n"/>
      <x:c r="M366" s="76" t="n"/>
      <x:c r="N366" s="1" t="n"/>
      <x:c r="O366" s="1" t="n"/>
      <x:c r="P366" s="1" t="n"/>
      <x:c r="Q366" s="1" t="n"/>
      <x:c r="R366" s="1" t="n"/>
      <x:c r="S366" s="1" t="n"/>
      <x:c r="T366" s="1" t="n"/>
    </x:row>
    <x:row r="367">
      <x:c r="A367" s="80" t="n">
        <x:f>A101</x:f>
        <x:v>0</x:v>
      </x:c>
      <x:c r="B367" s="76" t="n"/>
      <x:c r="C367" s="76" t="n"/>
      <x:c r="D367" s="76" t="n"/>
      <x:c r="E367" s="80" t="n">
        <x:f>F101</x:f>
        <x:v>0</x:v>
      </x:c>
      <x:c r="F367" s="77" t="n"/>
      <x:c r="G367" s="76" t="n">
        <x:f>M101</x:f>
        <x:v>0</x:v>
      </x:c>
      <x:c r="H367" s="76" t="n"/>
      <x:c r="I367" s="76" t="n"/>
      <x:c r="J367" s="76" t="n"/>
      <x:c r="K367" s="76" t="n"/>
      <x:c r="L367" s="76" t="n"/>
      <x:c r="M367" s="76" t="n"/>
      <x:c r="N367" s="1" t="n"/>
      <x:c r="O367" s="1" t="n"/>
      <x:c r="P367" s="1" t="n"/>
      <x:c r="Q367" s="1" t="n"/>
      <x:c r="R367" s="1" t="n"/>
      <x:c r="S367" s="1" t="n"/>
      <x:c r="T367" s="1" t="n"/>
    </x:row>
    <x:row r="368">
      <x:c r="A368" s="80" t="n">
        <x:f>A102</x:f>
        <x:v>0</x:v>
      </x:c>
      <x:c r="B368" s="76" t="n"/>
      <x:c r="C368" s="76" t="n"/>
      <x:c r="D368" s="76" t="n"/>
      <x:c r="E368" s="80" t="n">
        <x:f>F102</x:f>
        <x:v>0</x:v>
      </x:c>
      <x:c r="F368" s="77" t="n"/>
      <x:c r="G368" s="76" t="n">
        <x:f>M102</x:f>
        <x:v>0</x:v>
      </x:c>
      <x:c r="H368" s="76" t="n"/>
      <x:c r="I368" s="76" t="n"/>
      <x:c r="J368" s="76" t="n"/>
      <x:c r="K368" s="76" t="n"/>
      <x:c r="L368" s="76" t="n"/>
      <x:c r="M368" s="76" t="n"/>
      <x:c r="N368" s="1" t="n"/>
      <x:c r="O368" s="1" t="n"/>
      <x:c r="P368" s="1" t="n"/>
      <x:c r="Q368" s="1" t="n"/>
      <x:c r="R368" s="1" t="n"/>
      <x:c r="S368" s="1" t="n"/>
      <x:c r="T368" s="1" t="n"/>
    </x:row>
    <x:row r="369">
      <x:c r="A369" s="80" t="n">
        <x:f>A103</x:f>
        <x:v>0</x:v>
      </x:c>
      <x:c r="B369" s="76" t="n"/>
      <x:c r="C369" s="76" t="n"/>
      <x:c r="D369" s="76" t="n"/>
      <x:c r="E369" s="80" t="n">
        <x:f>F103</x:f>
        <x:v>0</x:v>
      </x:c>
      <x:c r="F369" s="77" t="n"/>
      <x:c r="G369" s="76" t="n">
        <x:f>M103</x:f>
        <x:v>0</x:v>
      </x:c>
      <x:c r="H369" s="76" t="n"/>
      <x:c r="I369" s="76" t="n"/>
      <x:c r="J369" s="76" t="n"/>
      <x:c r="K369" s="76" t="n"/>
      <x:c r="L369" s="76" t="n"/>
      <x:c r="M369" s="76" t="n"/>
      <x:c r="N369" s="1" t="n"/>
      <x:c r="O369" s="1" t="n"/>
      <x:c r="P369" s="1" t="n"/>
      <x:c r="Q369" s="1" t="n"/>
      <x:c r="R369" s="1" t="n"/>
      <x:c r="S369" s="1" t="n"/>
      <x:c r="T369" s="1" t="n"/>
    </x:row>
    <x:row r="370">
      <x:c r="A370" s="80" t="n">
        <x:f>A104</x:f>
        <x:v>0</x:v>
      </x:c>
      <x:c r="B370" s="76" t="n"/>
      <x:c r="C370" s="76" t="n"/>
      <x:c r="D370" s="76" t="n"/>
      <x:c r="E370" s="80" t="n">
        <x:f>F104</x:f>
        <x:v>0</x:v>
      </x:c>
      <x:c r="F370" s="77" t="n"/>
      <x:c r="G370" s="76" t="n">
        <x:f>M104</x:f>
        <x:v>0</x:v>
      </x:c>
      <x:c r="H370" s="76" t="n"/>
      <x:c r="I370" s="76" t="n"/>
      <x:c r="J370" s="76" t="n"/>
      <x:c r="K370" s="76" t="n"/>
      <x:c r="L370" s="76" t="n"/>
      <x:c r="M370" s="76" t="n"/>
      <x:c r="N370" s="1" t="n"/>
      <x:c r="O370" s="1" t="n"/>
      <x:c r="P370" s="1" t="n"/>
      <x:c r="Q370" s="1" t="n"/>
      <x:c r="R370" s="1" t="n"/>
      <x:c r="S370" s="1" t="n"/>
      <x:c r="T370" s="1" t="n"/>
    </x:row>
    <x:row r="371">
      <x:c r="A371" s="80" t="n">
        <x:f>A105</x:f>
        <x:v>0</x:v>
      </x:c>
      <x:c r="B371" s="76" t="n"/>
      <x:c r="C371" s="76" t="n"/>
      <x:c r="D371" s="76" t="n"/>
      <x:c r="E371" s="80" t="n">
        <x:f>F105</x:f>
        <x:v>0</x:v>
      </x:c>
      <x:c r="F371" s="77" t="n"/>
      <x:c r="G371" s="76" t="n">
        <x:f>M105</x:f>
        <x:v>0</x:v>
      </x:c>
      <x:c r="H371" s="76" t="n"/>
      <x:c r="I371" s="76" t="n"/>
      <x:c r="J371" s="76" t="n"/>
      <x:c r="K371" s="76" t="n"/>
      <x:c r="L371" s="76" t="n"/>
      <x:c r="M371" s="76" t="n"/>
      <x:c r="N371" s="1" t="n"/>
      <x:c r="O371" s="1" t="n"/>
      <x:c r="P371" s="1" t="n"/>
      <x:c r="Q371" s="1" t="n"/>
      <x:c r="R371" s="1" t="n"/>
      <x:c r="S371" s="1" t="n"/>
      <x:c r="T371" s="1" t="n"/>
    </x:row>
    <x:row r="372">
      <x:c r="A372" s="80" t="n">
        <x:f>A106</x:f>
        <x:v>0</x:v>
      </x:c>
      <x:c r="B372" s="76" t="n"/>
      <x:c r="C372" s="76" t="n"/>
      <x:c r="D372" s="76" t="n"/>
      <x:c r="E372" s="80" t="n">
        <x:f>F106</x:f>
        <x:v>0</x:v>
      </x:c>
      <x:c r="F372" s="77" t="n"/>
      <x:c r="G372" s="76" t="n">
        <x:f>M106</x:f>
        <x:v>0</x:v>
      </x:c>
      <x:c r="H372" s="76" t="n"/>
      <x:c r="I372" s="76" t="n"/>
      <x:c r="J372" s="76" t="n"/>
      <x:c r="K372" s="76" t="n"/>
      <x:c r="L372" s="76" t="n"/>
      <x:c r="M372" s="76" t="n"/>
      <x:c r="N372" s="1" t="n"/>
      <x:c r="O372" s="1" t="n"/>
      <x:c r="P372" s="1" t="n"/>
      <x:c r="Q372" s="1" t="n"/>
      <x:c r="R372" s="1" t="n"/>
      <x:c r="S372" s="1" t="n"/>
      <x:c r="T372" s="1" t="n"/>
    </x:row>
    <x:row r="373">
      <x:c r="A373" s="80" t="n">
        <x:f>A107</x:f>
        <x:v>0</x:v>
      </x:c>
      <x:c r="B373" s="76" t="n"/>
      <x:c r="C373" s="76" t="n"/>
      <x:c r="D373" s="76" t="n"/>
      <x:c r="E373" s="80" t="n">
        <x:f>F107</x:f>
        <x:v>0</x:v>
      </x:c>
      <x:c r="F373" s="77" t="n"/>
      <x:c r="G373" s="76" t="n">
        <x:f>M107</x:f>
        <x:v>0</x:v>
      </x:c>
      <x:c r="H373" s="76" t="n"/>
      <x:c r="I373" s="76" t="n"/>
      <x:c r="J373" s="76" t="n"/>
      <x:c r="K373" s="76" t="n"/>
      <x:c r="L373" s="76" t="n"/>
      <x:c r="M373" s="76" t="n"/>
      <x:c r="N373" s="1" t="n"/>
      <x:c r="O373" s="1" t="n"/>
      <x:c r="P373" s="1" t="n"/>
      <x:c r="Q373" s="1" t="n"/>
      <x:c r="R373" s="1" t="n"/>
      <x:c r="S373" s="1" t="n"/>
      <x:c r="T373" s="1" t="n"/>
    </x:row>
    <x:row r="374">
      <x:c r="A374" s="80" t="n">
        <x:f>A108</x:f>
        <x:v>0</x:v>
      </x:c>
      <x:c r="B374" s="76" t="n"/>
      <x:c r="C374" s="76" t="n"/>
      <x:c r="D374" s="76" t="n"/>
      <x:c r="E374" s="80" t="n">
        <x:f>F108</x:f>
        <x:v>0</x:v>
      </x:c>
      <x:c r="F374" s="77" t="n"/>
      <x:c r="G374" s="76" t="n">
        <x:f>M108</x:f>
        <x:v>0</x:v>
      </x:c>
      <x:c r="H374" s="76" t="n"/>
      <x:c r="I374" s="76" t="n"/>
      <x:c r="J374" s="76" t="n"/>
      <x:c r="K374" s="76" t="n"/>
      <x:c r="L374" s="76" t="n"/>
      <x:c r="M374" s="76" t="n"/>
      <x:c r="N374" s="1" t="n"/>
      <x:c r="O374" s="1" t="n"/>
      <x:c r="P374" s="1" t="n"/>
      <x:c r="Q374" s="1" t="n"/>
      <x:c r="R374" s="1" t="n"/>
      <x:c r="S374" s="1" t="n"/>
      <x:c r="T374" s="1" t="n"/>
    </x:row>
    <x:row r="375">
      <x:c r="A375" s="80" t="n">
        <x:f>A109</x:f>
        <x:v>0</x:v>
      </x:c>
      <x:c r="B375" s="76" t="n"/>
      <x:c r="C375" s="76" t="n"/>
      <x:c r="D375" s="76" t="n"/>
      <x:c r="E375" s="80" t="n">
        <x:f>F109</x:f>
        <x:v>0</x:v>
      </x:c>
      <x:c r="F375" s="77" t="n"/>
      <x:c r="G375" s="76" t="n">
        <x:f>M109</x:f>
        <x:v>0</x:v>
      </x:c>
      <x:c r="H375" s="76" t="n"/>
      <x:c r="I375" s="76" t="n"/>
      <x:c r="J375" s="76" t="n"/>
      <x:c r="K375" s="76" t="n"/>
      <x:c r="L375" s="76" t="n"/>
      <x:c r="M375" s="76" t="n"/>
      <x:c r="N375" s="1" t="n"/>
      <x:c r="O375" s="1" t="n"/>
      <x:c r="P375" s="1" t="n"/>
      <x:c r="Q375" s="1" t="n"/>
      <x:c r="R375" s="1" t="n"/>
      <x:c r="S375" s="1" t="n"/>
      <x:c r="T375" s="1" t="n"/>
    </x:row>
    <x:row r="376">
      <x:c r="A376" s="80" t="n">
        <x:f>A110</x:f>
        <x:v>0</x:v>
      </x:c>
      <x:c r="B376" s="76" t="n"/>
      <x:c r="C376" s="76" t="n"/>
      <x:c r="D376" s="76" t="n"/>
      <x:c r="E376" s="80" t="n">
        <x:f>F110</x:f>
        <x:v>0</x:v>
      </x:c>
      <x:c r="F376" s="77" t="n"/>
      <x:c r="G376" s="76" t="n">
        <x:f>M110</x:f>
        <x:v>0</x:v>
      </x:c>
      <x:c r="H376" s="76" t="n"/>
      <x:c r="I376" s="76" t="n"/>
      <x:c r="J376" s="76" t="n"/>
      <x:c r="K376" s="76" t="n"/>
      <x:c r="L376" s="76" t="n"/>
      <x:c r="M376" s="76" t="n"/>
      <x:c r="N376" s="1" t="n"/>
      <x:c r="O376" s="1" t="n"/>
      <x:c r="P376" s="1" t="n"/>
      <x:c r="Q376" s="1" t="n"/>
      <x:c r="R376" s="1" t="n"/>
      <x:c r="S376" s="1" t="n"/>
      <x:c r="T376" s="1" t="n"/>
    </x:row>
    <x:row r="377">
      <x:c r="A377" s="80" t="n">
        <x:f>A111</x:f>
        <x:v>0</x:v>
      </x:c>
      <x:c r="B377" s="76" t="n"/>
      <x:c r="C377" s="76" t="n"/>
      <x:c r="D377" s="76" t="n"/>
      <x:c r="E377" s="80" t="n">
        <x:f>F111</x:f>
        <x:v>0</x:v>
      </x:c>
      <x:c r="F377" s="77" t="n"/>
      <x:c r="G377" s="76" t="n">
        <x:f>M111</x:f>
        <x:v>0</x:v>
      </x:c>
      <x:c r="H377" s="76" t="n"/>
      <x:c r="I377" s="76" t="n"/>
      <x:c r="J377" s="76" t="n"/>
      <x:c r="K377" s="76" t="n"/>
      <x:c r="L377" s="76" t="n"/>
      <x:c r="M377" s="76" t="n"/>
      <x:c r="N377" s="1" t="n"/>
      <x:c r="O377" s="1" t="n"/>
      <x:c r="P377" s="1" t="n"/>
      <x:c r="Q377" s="1" t="n"/>
      <x:c r="R377" s="1" t="n"/>
      <x:c r="S377" s="1" t="n"/>
      <x:c r="T377" s="1" t="n"/>
    </x:row>
    <x:row r="378">
      <x:c r="A378" s="80" t="n">
        <x:f>A112</x:f>
        <x:v>0</x:v>
      </x:c>
      <x:c r="B378" s="76" t="n"/>
      <x:c r="C378" s="76" t="n"/>
      <x:c r="D378" s="76" t="n"/>
      <x:c r="E378" s="80" t="n">
        <x:f>F112</x:f>
        <x:v>0</x:v>
      </x:c>
      <x:c r="F378" s="77" t="n"/>
      <x:c r="G378" s="76" t="n">
        <x:f>M112</x:f>
        <x:v>0</x:v>
      </x:c>
      <x:c r="H378" s="76" t="n"/>
      <x:c r="I378" s="76" t="n"/>
      <x:c r="J378" s="76" t="n"/>
      <x:c r="K378" s="76" t="n"/>
      <x:c r="L378" s="76" t="n"/>
      <x:c r="M378" s="76" t="n"/>
      <x:c r="N378" s="1" t="n"/>
      <x:c r="O378" s="1" t="n"/>
      <x:c r="P378" s="1" t="n"/>
      <x:c r="Q378" s="1" t="n"/>
      <x:c r="R378" s="1" t="n"/>
      <x:c r="S378" s="1" t="n"/>
      <x:c r="T378" s="1" t="n"/>
    </x:row>
    <x:row r="379">
      <x:c r="A379" s="80" t="n">
        <x:f>A113</x:f>
        <x:v>0</x:v>
      </x:c>
      <x:c r="B379" s="76" t="n"/>
      <x:c r="C379" s="76" t="n"/>
      <x:c r="D379" s="76" t="n"/>
      <x:c r="E379" s="80" t="n">
        <x:f>F113</x:f>
        <x:v>0</x:v>
      </x:c>
      <x:c r="F379" s="77" t="n"/>
      <x:c r="G379" s="76" t="n">
        <x:f>M113</x:f>
        <x:v>0</x:v>
      </x:c>
      <x:c r="H379" s="76" t="n"/>
      <x:c r="I379" s="76" t="n"/>
      <x:c r="J379" s="76" t="n"/>
      <x:c r="K379" s="76" t="n"/>
      <x:c r="L379" s="76" t="n"/>
      <x:c r="M379" s="76" t="n"/>
      <x:c r="N379" s="1" t="n"/>
      <x:c r="O379" s="1" t="n"/>
      <x:c r="P379" s="1" t="n"/>
      <x:c r="Q379" s="1" t="n"/>
      <x:c r="R379" s="1" t="n"/>
      <x:c r="S379" s="1" t="n"/>
      <x:c r="T379" s="1" t="n"/>
    </x:row>
    <x:row r="380">
      <x:c r="A380" s="80" t="n">
        <x:f>A114</x:f>
        <x:v>0</x:v>
      </x:c>
      <x:c r="B380" s="76" t="n"/>
      <x:c r="C380" s="76" t="n"/>
      <x:c r="D380" s="76" t="n"/>
      <x:c r="E380" s="80" t="n">
        <x:f>F114</x:f>
        <x:v>0</x:v>
      </x:c>
      <x:c r="F380" s="77" t="n"/>
      <x:c r="G380" s="76" t="n">
        <x:f>M114</x:f>
        <x:v>0</x:v>
      </x:c>
      <x:c r="H380" s="76" t="n"/>
      <x:c r="I380" s="76" t="n"/>
      <x:c r="J380" s="76" t="n"/>
      <x:c r="K380" s="76" t="n"/>
      <x:c r="L380" s="76" t="n"/>
      <x:c r="M380" s="76" t="n"/>
      <x:c r="N380" s="1" t="n"/>
      <x:c r="O380" s="1" t="n"/>
      <x:c r="P380" s="1" t="n"/>
      <x:c r="Q380" s="1" t="n"/>
      <x:c r="R380" s="1" t="n"/>
      <x:c r="S380" s="1" t="n"/>
      <x:c r="T380" s="1" t="n"/>
    </x:row>
    <x:row r="381">
      <x:c r="A381" s="80" t="n">
        <x:f>A115</x:f>
        <x:v>0</x:v>
      </x:c>
      <x:c r="B381" s="76" t="n"/>
      <x:c r="C381" s="76" t="n"/>
      <x:c r="D381" s="76" t="n"/>
      <x:c r="E381" s="80" t="n">
        <x:f>F115</x:f>
        <x:v>0</x:v>
      </x:c>
      <x:c r="F381" s="77" t="n"/>
      <x:c r="G381" s="76" t="n">
        <x:f>M115</x:f>
        <x:v>0</x:v>
      </x:c>
      <x:c r="H381" s="76" t="n"/>
      <x:c r="I381" s="76" t="n"/>
      <x:c r="J381" s="76" t="n"/>
      <x:c r="K381" s="76" t="n"/>
      <x:c r="L381" s="76" t="n"/>
      <x:c r="M381" s="76" t="n"/>
      <x:c r="N381" s="1" t="n"/>
      <x:c r="O381" s="1" t="n"/>
      <x:c r="P381" s="1" t="n"/>
      <x:c r="Q381" s="1" t="n"/>
      <x:c r="R381" s="1" t="n"/>
      <x:c r="S381" s="1" t="n"/>
      <x:c r="T381" s="1" t="n"/>
    </x:row>
    <x:row r="382">
      <x:c r="A382" s="80" t="n">
        <x:f>A116</x:f>
        <x:v>0</x:v>
      </x:c>
      <x:c r="B382" s="76" t="n"/>
      <x:c r="C382" s="76" t="n"/>
      <x:c r="D382" s="76" t="n"/>
      <x:c r="E382" s="80" t="n">
        <x:f>F116</x:f>
        <x:v>0</x:v>
      </x:c>
      <x:c r="F382" s="77" t="n"/>
      <x:c r="G382" s="76" t="n">
        <x:f>M116</x:f>
        <x:v>0</x:v>
      </x:c>
      <x:c r="H382" s="76" t="n"/>
      <x:c r="I382" s="76" t="n"/>
      <x:c r="J382" s="76" t="n"/>
      <x:c r="K382" s="76" t="n"/>
      <x:c r="L382" s="76" t="n"/>
      <x:c r="M382" s="76" t="n"/>
      <x:c r="N382" s="1" t="n"/>
      <x:c r="O382" s="1" t="n"/>
      <x:c r="P382" s="1" t="n"/>
      <x:c r="Q382" s="1" t="n"/>
      <x:c r="R382" s="1" t="n"/>
      <x:c r="S382" s="1" t="n"/>
      <x:c r="T382" s="1" t="n"/>
    </x:row>
    <x:row r="383">
      <x:c r="A383" s="80" t="n">
        <x:f>A117</x:f>
        <x:v>0</x:v>
      </x:c>
      <x:c r="B383" s="76" t="n"/>
      <x:c r="C383" s="76" t="n"/>
      <x:c r="D383" s="76" t="n"/>
      <x:c r="E383" s="80" t="n">
        <x:f>F117</x:f>
        <x:v>0</x:v>
      </x:c>
      <x:c r="F383" s="77" t="n"/>
      <x:c r="G383" s="76" t="n">
        <x:f>M117</x:f>
        <x:v>0</x:v>
      </x:c>
      <x:c r="H383" s="76" t="n"/>
      <x:c r="I383" s="76" t="n"/>
      <x:c r="J383" s="76" t="n"/>
      <x:c r="K383" s="76" t="n"/>
      <x:c r="L383" s="76" t="n"/>
      <x:c r="M383" s="76" t="n"/>
      <x:c r="N383" s="1" t="n"/>
      <x:c r="O383" s="1" t="n"/>
      <x:c r="P383" s="1" t="n"/>
      <x:c r="Q383" s="1" t="n"/>
      <x:c r="R383" s="1" t="n"/>
      <x:c r="S383" s="1" t="n"/>
      <x:c r="T383" s="1" t="n"/>
    </x:row>
    <x:row r="384">
      <x:c r="A384" s="80" t="n">
        <x:f>A118</x:f>
        <x:v>0</x:v>
      </x:c>
      <x:c r="B384" s="76" t="n"/>
      <x:c r="C384" s="76" t="n"/>
      <x:c r="D384" s="76" t="n"/>
      <x:c r="E384" s="80" t="n">
        <x:f>F118</x:f>
        <x:v>0</x:v>
      </x:c>
      <x:c r="F384" s="77" t="n"/>
      <x:c r="G384" s="76" t="n">
        <x:f>M118</x:f>
        <x:v>0</x:v>
      </x:c>
      <x:c r="H384" s="76" t="n"/>
      <x:c r="I384" s="76" t="n"/>
      <x:c r="J384" s="76" t="n"/>
      <x:c r="K384" s="76" t="n"/>
      <x:c r="L384" s="76" t="n"/>
      <x:c r="M384" s="76" t="n"/>
      <x:c r="N384" s="1" t="n"/>
      <x:c r="O384" s="1" t="n"/>
      <x:c r="P384" s="1" t="n"/>
      <x:c r="Q384" s="1" t="n"/>
      <x:c r="R384" s="1" t="n"/>
      <x:c r="S384" s="1" t="n"/>
      <x:c r="T384" s="1" t="n"/>
    </x:row>
    <x:row r="385">
      <x:c r="A385" s="80" t="n">
        <x:f>A119</x:f>
        <x:v>0</x:v>
      </x:c>
      <x:c r="B385" s="76" t="n"/>
      <x:c r="C385" s="76" t="n"/>
      <x:c r="D385" s="76" t="n"/>
      <x:c r="E385" s="80" t="n">
        <x:f>F119</x:f>
        <x:v>0</x:v>
      </x:c>
      <x:c r="F385" s="77" t="n"/>
      <x:c r="G385" s="76" t="n">
        <x:f>M119</x:f>
        <x:v>0</x:v>
      </x:c>
      <x:c r="H385" s="76" t="n"/>
      <x:c r="I385" s="76" t="n"/>
      <x:c r="J385" s="76" t="n"/>
      <x:c r="K385" s="76" t="n"/>
      <x:c r="L385" s="76" t="n"/>
      <x:c r="M385" s="76" t="n"/>
      <x:c r="N385" s="1" t="n"/>
      <x:c r="O385" s="1" t="n"/>
      <x:c r="P385" s="1" t="n"/>
      <x:c r="Q385" s="1" t="n"/>
      <x:c r="R385" s="1" t="n"/>
      <x:c r="S385" s="1" t="n"/>
      <x:c r="T385" s="1" t="n"/>
    </x:row>
    <x:row r="386">
      <x:c r="A386" s="80" t="n">
        <x:f>A120</x:f>
        <x:v>0</x:v>
      </x:c>
      <x:c r="B386" s="76" t="n"/>
      <x:c r="C386" s="76" t="n"/>
      <x:c r="D386" s="76" t="n"/>
      <x:c r="E386" s="80" t="n">
        <x:f>F120</x:f>
        <x:v>0</x:v>
      </x:c>
      <x:c r="F386" s="77" t="n"/>
      <x:c r="G386" s="76" t="n">
        <x:f>M120</x:f>
        <x:v>0</x:v>
      </x:c>
      <x:c r="H386" s="76" t="n"/>
      <x:c r="I386" s="76" t="n"/>
      <x:c r="J386" s="76" t="n"/>
      <x:c r="K386" s="76" t="n"/>
      <x:c r="L386" s="76" t="n"/>
      <x:c r="M386" s="76" t="n"/>
      <x:c r="N386" s="1" t="n"/>
      <x:c r="O386" s="1" t="n"/>
      <x:c r="P386" s="1" t="n"/>
      <x:c r="Q386" s="1" t="n"/>
      <x:c r="R386" s="1" t="n"/>
      <x:c r="S386" s="1" t="n"/>
      <x:c r="T386" s="1" t="n"/>
    </x:row>
    <x:row r="387">
      <x:c r="A387" s="80" t="n">
        <x:f>A121</x:f>
        <x:v>0</x:v>
      </x:c>
      <x:c r="B387" s="76" t="n"/>
      <x:c r="C387" s="76" t="n"/>
      <x:c r="D387" s="76" t="n"/>
      <x:c r="E387" s="80" t="n">
        <x:f>F121</x:f>
        <x:v>0</x:v>
      </x:c>
      <x:c r="F387" s="77" t="n"/>
      <x:c r="G387" s="76" t="n">
        <x:f>M121</x:f>
        <x:v>0</x:v>
      </x:c>
      <x:c r="H387" s="76" t="n"/>
      <x:c r="I387" s="76" t="n"/>
      <x:c r="J387" s="76" t="n"/>
      <x:c r="K387" s="76" t="n"/>
      <x:c r="L387" s="76" t="n"/>
      <x:c r="M387" s="76" t="n"/>
    </x:row>
    <x:row r="388">
      <x:c r="A388" s="80" t="n">
        <x:f>A122</x:f>
        <x:v>0</x:v>
      </x:c>
      <x:c r="B388" s="76" t="n"/>
      <x:c r="C388" s="76" t="n"/>
      <x:c r="D388" s="76" t="n"/>
      <x:c r="E388" s="80" t="n">
        <x:f>F122</x:f>
        <x:v>0</x:v>
      </x:c>
      <x:c r="F388" s="77" t="n"/>
      <x:c r="G388" s="76" t="n">
        <x:f>M122</x:f>
        <x:v>0</x:v>
      </x:c>
      <x:c r="H388" s="76" t="n"/>
      <x:c r="I388" s="76" t="n"/>
      <x:c r="J388" s="76" t="n"/>
      <x:c r="K388" s="76" t="n"/>
      <x:c r="L388" s="76" t="n"/>
      <x:c r="M388" s="76" t="n"/>
    </x:row>
    <x:row r="389">
      <x:c r="A389" s="80" t="n">
        <x:f>A123</x:f>
        <x:v>0</x:v>
      </x:c>
      <x:c r="B389" s="76" t="n"/>
      <x:c r="C389" s="76" t="n"/>
      <x:c r="D389" s="76" t="n"/>
      <x:c r="E389" s="80" t="n">
        <x:f>F123</x:f>
        <x:v>0</x:v>
      </x:c>
      <x:c r="F389" s="77" t="n"/>
      <x:c r="G389" s="76" t="n">
        <x:f>M123</x:f>
        <x:v>0</x:v>
      </x:c>
      <x:c r="H389" s="76" t="n"/>
      <x:c r="I389" s="76" t="n"/>
      <x:c r="J389" s="76" t="n"/>
      <x:c r="K389" s="76" t="n"/>
      <x:c r="L389" s="76" t="n"/>
      <x:c r="M389" s="76" t="n"/>
    </x:row>
    <x:row r="390">
      <x:c r="A390" s="80" t="n">
        <x:f>A124</x:f>
        <x:v>0</x:v>
      </x:c>
      <x:c r="B390" s="76" t="n"/>
      <x:c r="C390" s="76" t="n"/>
      <x:c r="D390" s="76" t="n"/>
      <x:c r="E390" s="80" t="n">
        <x:f>F124</x:f>
        <x:v>0</x:v>
      </x:c>
      <x:c r="F390" s="77" t="n"/>
      <x:c r="G390" s="76" t="n">
        <x:f>M124</x:f>
        <x:v>0</x:v>
      </x:c>
      <x:c r="H390" s="76" t="n"/>
      <x:c r="I390" s="76" t="n"/>
      <x:c r="J390" s="76" t="n"/>
      <x:c r="K390" s="76" t="n"/>
      <x:c r="L390" s="76" t="n"/>
      <x:c r="M390" s="76" t="n"/>
    </x:row>
    <x:row r="391">
      <x:c r="A391" s="80" t="n">
        <x:f>A125</x:f>
        <x:v>0</x:v>
      </x:c>
      <x:c r="B391" s="76" t="n"/>
      <x:c r="C391" s="76" t="n"/>
      <x:c r="D391" s="76" t="n"/>
      <x:c r="E391" s="80" t="n">
        <x:f>F125</x:f>
        <x:v>0</x:v>
      </x:c>
      <x:c r="F391" s="77" t="n"/>
      <x:c r="G391" s="76" t="n">
        <x:f>M125</x:f>
        <x:v>0</x:v>
      </x:c>
      <x:c r="H391" s="76" t="n"/>
      <x:c r="I391" s="76" t="n"/>
      <x:c r="J391" s="76" t="n"/>
      <x:c r="K391" s="76" t="n"/>
      <x:c r="L391" s="76" t="n"/>
      <x:c r="M391" s="76" t="n"/>
    </x:row>
    <x:row r="392">
      <x:c r="A392" s="80" t="n">
        <x:f>A126</x:f>
        <x:v>0</x:v>
      </x:c>
      <x:c r="B392" s="76" t="n"/>
      <x:c r="C392" s="76" t="n"/>
      <x:c r="D392" s="76" t="n"/>
      <x:c r="E392" s="80" t="n">
        <x:f>F126</x:f>
        <x:v>0</x:v>
      </x:c>
      <x:c r="F392" s="77" t="n"/>
      <x:c r="G392" s="76" t="n">
        <x:f>M126</x:f>
        <x:v>0</x:v>
      </x:c>
      <x:c r="H392" s="76" t="n"/>
      <x:c r="I392" s="76" t="n"/>
      <x:c r="J392" s="76" t="n"/>
      <x:c r="K392" s="76" t="n"/>
      <x:c r="L392" s="76" t="n"/>
      <x:c r="M392" s="76" t="n"/>
    </x:row>
    <x:row r="393">
      <x:c r="A393" s="80" t="n">
        <x:f>A127</x:f>
        <x:v>0</x:v>
      </x:c>
      <x:c r="B393" s="76" t="n"/>
      <x:c r="C393" s="76" t="n"/>
      <x:c r="D393" s="76" t="n"/>
      <x:c r="E393" s="80" t="n">
        <x:f>F127</x:f>
        <x:v>0</x:v>
      </x:c>
      <x:c r="F393" s="77" t="n"/>
      <x:c r="G393" s="76" t="n">
        <x:f>M127</x:f>
        <x:v>0</x:v>
      </x:c>
      <x:c r="H393" s="76" t="n"/>
      <x:c r="I393" s="76" t="n"/>
      <x:c r="J393" s="76" t="n"/>
      <x:c r="K393" s="76" t="n"/>
      <x:c r="L393" s="76" t="n"/>
      <x:c r="M393" s="76" t="n"/>
    </x:row>
    <x:row r="394">
      <x:c r="A394" s="80" t="n">
        <x:f>A128</x:f>
        <x:v>0</x:v>
      </x:c>
      <x:c r="B394" s="76" t="n"/>
      <x:c r="C394" s="76" t="n"/>
      <x:c r="D394" s="76" t="n"/>
      <x:c r="E394" s="80" t="n">
        <x:f>F128</x:f>
        <x:v>0</x:v>
      </x:c>
      <x:c r="F394" s="77" t="n"/>
      <x:c r="G394" s="76" t="n">
        <x:f>M128</x:f>
        <x:v>0</x:v>
      </x:c>
      <x:c r="H394" s="76" t="n"/>
      <x:c r="I394" s="76" t="n"/>
      <x:c r="J394" s="76" t="n"/>
      <x:c r="K394" s="76" t="n"/>
      <x:c r="L394" s="76" t="n"/>
      <x:c r="M394" s="76" t="n"/>
    </x:row>
    <x:row r="395">
      <x:c r="A395" s="80" t="n">
        <x:f>A129</x:f>
        <x:v>0</x:v>
      </x:c>
      <x:c r="B395" s="76" t="n"/>
      <x:c r="C395" s="76" t="n"/>
      <x:c r="D395" s="76" t="n"/>
      <x:c r="E395" s="80" t="n">
        <x:f>F129</x:f>
        <x:v>0</x:v>
      </x:c>
      <x:c r="F395" s="77" t="n"/>
      <x:c r="G395" s="76" t="n">
        <x:f>M129</x:f>
        <x:v>0</x:v>
      </x:c>
      <x:c r="H395" s="76" t="n"/>
      <x:c r="I395" s="76" t="n"/>
      <x:c r="J395" s="76" t="n"/>
      <x:c r="K395" s="76" t="n"/>
      <x:c r="L395" s="76" t="n"/>
      <x:c r="M395" s="76" t="n"/>
    </x:row>
    <x:row r="396">
      <x:c r="A396" s="80" t="n">
        <x:f>A130</x:f>
        <x:v>0</x:v>
      </x:c>
      <x:c r="B396" s="76" t="n"/>
      <x:c r="C396" s="76" t="n"/>
      <x:c r="D396" s="76" t="n"/>
      <x:c r="E396" s="80" t="n">
        <x:f>F130</x:f>
        <x:v>0</x:v>
      </x:c>
      <x:c r="F396" s="77" t="n"/>
      <x:c r="G396" s="76" t="n">
        <x:f>M130</x:f>
        <x:v>0</x:v>
      </x:c>
      <x:c r="H396" s="76" t="n"/>
      <x:c r="I396" s="76" t="n"/>
      <x:c r="J396" s="76" t="n"/>
      <x:c r="K396" s="76" t="n"/>
      <x:c r="L396" s="76" t="n"/>
      <x:c r="M396" s="76" t="n"/>
    </x:row>
    <x:row r="397">
      <x:c r="A397" s="80" t="n">
        <x:f>A131</x:f>
        <x:v>0</x:v>
      </x:c>
      <x:c r="B397" s="76" t="n"/>
      <x:c r="C397" s="76" t="n"/>
      <x:c r="D397" s="76" t="n"/>
      <x:c r="E397" s="80" t="n">
        <x:f>F131</x:f>
        <x:v>0</x:v>
      </x:c>
      <x:c r="F397" s="77" t="n"/>
      <x:c r="G397" s="76" t="n">
        <x:f>M131</x:f>
        <x:v>0</x:v>
      </x:c>
      <x:c r="H397" s="76" t="n"/>
      <x:c r="I397" s="76" t="n"/>
      <x:c r="J397" s="76" t="n"/>
      <x:c r="K397" s="76" t="n"/>
      <x:c r="L397" s="76" t="n"/>
      <x:c r="M397" s="76" t="n"/>
    </x:row>
    <x:row r="398">
      <x:c r="A398" s="80" t="n">
        <x:f>A132</x:f>
        <x:v>0</x:v>
      </x:c>
      <x:c r="B398" s="76" t="n"/>
      <x:c r="C398" s="76" t="n"/>
      <x:c r="D398" s="76" t="n"/>
      <x:c r="E398" s="80" t="n">
        <x:f>F132</x:f>
        <x:v>0</x:v>
      </x:c>
      <x:c r="F398" s="77" t="n"/>
      <x:c r="G398" s="76" t="n">
        <x:f>M132</x:f>
        <x:v>0</x:v>
      </x:c>
      <x:c r="H398" s="76" t="n"/>
      <x:c r="I398" s="76" t="n"/>
      <x:c r="J398" s="76" t="n"/>
      <x:c r="K398" s="76" t="n"/>
      <x:c r="L398" s="76" t="n"/>
      <x:c r="M398" s="76" t="n"/>
    </x:row>
    <x:row r="399">
      <x:c r="A399" s="80" t="n">
        <x:f>A133</x:f>
        <x:v>0</x:v>
      </x:c>
      <x:c r="B399" s="76" t="n"/>
      <x:c r="C399" s="76" t="n"/>
      <x:c r="D399" s="76" t="n"/>
      <x:c r="E399" s="80" t="n">
        <x:f>F133</x:f>
        <x:v>0</x:v>
      </x:c>
      <x:c r="F399" s="77" t="n"/>
      <x:c r="G399" s="76" t="n">
        <x:f>M133</x:f>
        <x:v>0</x:v>
      </x:c>
      <x:c r="H399" s="76" t="n"/>
      <x:c r="I399" s="76" t="n"/>
      <x:c r="J399" s="76" t="n"/>
      <x:c r="K399" s="76" t="n"/>
      <x:c r="L399" s="76" t="n"/>
      <x:c r="M399" s="76" t="n"/>
    </x:row>
    <x:row r="400">
      <x:c r="A400" s="80" t="n">
        <x:f>A134</x:f>
        <x:v>0</x:v>
      </x:c>
      <x:c r="B400" s="76" t="n"/>
      <x:c r="C400" s="76" t="n"/>
      <x:c r="D400" s="76" t="n"/>
      <x:c r="E400" s="80" t="n">
        <x:f>F134</x:f>
        <x:v>0</x:v>
      </x:c>
      <x:c r="F400" s="77" t="n"/>
      <x:c r="G400" s="76" t="n">
        <x:f>M134</x:f>
        <x:v>0</x:v>
      </x:c>
      <x:c r="H400" s="76" t="n"/>
      <x:c r="I400" s="76" t="n"/>
      <x:c r="J400" s="76" t="n"/>
      <x:c r="K400" s="76" t="n"/>
      <x:c r="L400" s="76" t="n"/>
      <x:c r="M400" s="76" t="n"/>
    </x:row>
    <x:row r="401">
      <x:c r="A401" s="80" t="n">
        <x:f>A135</x:f>
        <x:v>0</x:v>
      </x:c>
      <x:c r="B401" s="76" t="n"/>
      <x:c r="C401" s="76" t="n"/>
      <x:c r="D401" s="76" t="n"/>
      <x:c r="E401" s="80" t="n">
        <x:f>F135</x:f>
        <x:v>0</x:v>
      </x:c>
      <x:c r="F401" s="77" t="n"/>
      <x:c r="G401" s="76" t="n">
        <x:f>M135</x:f>
        <x:v>0</x:v>
      </x:c>
      <x:c r="H401" s="76" t="n"/>
      <x:c r="I401" s="76" t="n"/>
      <x:c r="J401" s="76" t="n"/>
      <x:c r="K401" s="76" t="n"/>
      <x:c r="L401" s="76" t="n"/>
      <x:c r="M401" s="76" t="n"/>
    </x:row>
    <x:row r="402">
      <x:c r="A402" s="80" t="n">
        <x:f>A136</x:f>
        <x:v>0</x:v>
      </x:c>
      <x:c r="B402" s="76" t="n"/>
      <x:c r="C402" s="76" t="n"/>
      <x:c r="D402" s="76" t="n"/>
      <x:c r="E402" s="80" t="n">
        <x:f>F136</x:f>
        <x:v>0</x:v>
      </x:c>
      <x:c r="F402" s="77" t="n"/>
      <x:c r="G402" s="76" t="n">
        <x:f>M136</x:f>
        <x:v>0</x:v>
      </x:c>
      <x:c r="H402" s="76" t="n"/>
      <x:c r="I402" s="76" t="n"/>
      <x:c r="J402" s="76" t="n"/>
      <x:c r="K402" s="76" t="n"/>
      <x:c r="L402" s="76" t="n"/>
      <x:c r="M402" s="76" t="n"/>
    </x:row>
    <x:row r="403">
      <x:c r="A403" s="80" t="n">
        <x:f>A137</x:f>
        <x:v>0</x:v>
      </x:c>
      <x:c r="B403" s="76" t="n"/>
      <x:c r="C403" s="76" t="n"/>
      <x:c r="D403" s="76" t="n"/>
      <x:c r="E403" s="80" t="n">
        <x:f>F137</x:f>
        <x:v>0</x:v>
      </x:c>
      <x:c r="F403" s="77" t="n"/>
      <x:c r="G403" s="76" t="n">
        <x:f>M137</x:f>
        <x:v>0</x:v>
      </x:c>
      <x:c r="H403" s="76" t="n"/>
      <x:c r="I403" s="76" t="n"/>
      <x:c r="J403" s="76" t="n"/>
      <x:c r="K403" s="76" t="n"/>
      <x:c r="L403" s="76" t="n"/>
      <x:c r="M403" s="76" t="n"/>
    </x:row>
    <x:row r="404">
      <x:c r="A404" s="80" t="n">
        <x:f>A138</x:f>
        <x:v>0</x:v>
      </x:c>
      <x:c r="B404" s="76" t="n"/>
      <x:c r="C404" s="76" t="n"/>
      <x:c r="D404" s="76" t="n"/>
      <x:c r="E404" s="80" t="n">
        <x:f>F138</x:f>
        <x:v>0</x:v>
      </x:c>
      <x:c r="F404" s="77" t="n"/>
      <x:c r="G404" s="76" t="n">
        <x:f>M138</x:f>
        <x:v>0</x:v>
      </x:c>
      <x:c r="H404" s="76" t="n"/>
      <x:c r="I404" s="76" t="n"/>
      <x:c r="J404" s="76" t="n"/>
      <x:c r="K404" s="76" t="n"/>
      <x:c r="L404" s="76" t="n"/>
      <x:c r="M404" s="76" t="n"/>
    </x:row>
    <x:row r="405">
      <x:c r="A405" s="80" t="n">
        <x:f>A139</x:f>
        <x:v>0</x:v>
      </x:c>
      <x:c r="B405" s="76" t="n"/>
      <x:c r="C405" s="76" t="n"/>
      <x:c r="D405" s="76" t="n"/>
      <x:c r="E405" s="80" t="n">
        <x:f>F139</x:f>
        <x:v>0</x:v>
      </x:c>
      <x:c r="F405" s="77" t="n"/>
      <x:c r="G405" s="76" t="n">
        <x:f>M139</x:f>
        <x:v>0</x:v>
      </x:c>
      <x:c r="H405" s="76" t="n"/>
      <x:c r="I405" s="76" t="n"/>
      <x:c r="J405" s="76" t="n"/>
      <x:c r="K405" s="76" t="n"/>
      <x:c r="L405" s="76" t="n"/>
      <x:c r="M405" s="76" t="n"/>
    </x:row>
    <x:row r="406">
      <x:c r="A406" s="80" t="n">
        <x:f>A140</x:f>
        <x:v>0</x:v>
      </x:c>
      <x:c r="B406" s="76" t="n"/>
      <x:c r="C406" s="76" t="n"/>
      <x:c r="D406" s="76" t="n"/>
      <x:c r="E406" s="80" t="n">
        <x:f>F140</x:f>
        <x:v>0</x:v>
      </x:c>
      <x:c r="F406" s="77" t="n"/>
      <x:c r="G406" s="76" t="n">
        <x:f>M140</x:f>
        <x:v>0</x:v>
      </x:c>
      <x:c r="H406" s="76" t="n"/>
      <x:c r="I406" s="76" t="n"/>
      <x:c r="J406" s="76" t="n"/>
      <x:c r="K406" s="76" t="n"/>
      <x:c r="L406" s="76" t="n"/>
      <x:c r="M406" s="76" t="n"/>
    </x:row>
    <x:row r="407">
      <x:c r="A407" s="80" t="n">
        <x:f>A141</x:f>
        <x:v>0</x:v>
      </x:c>
      <x:c r="B407" s="76" t="n"/>
      <x:c r="C407" s="76" t="n"/>
      <x:c r="D407" s="76" t="n"/>
      <x:c r="E407" s="80" t="n">
        <x:f>F141</x:f>
        <x:v>0</x:v>
      </x:c>
      <x:c r="F407" s="77" t="n"/>
      <x:c r="G407" s="76" t="n">
        <x:f>M141</x:f>
        <x:v>0</x:v>
      </x:c>
      <x:c r="H407" s="76" t="n"/>
      <x:c r="I407" s="76" t="n"/>
      <x:c r="J407" s="76" t="n"/>
      <x:c r="K407" s="76" t="n"/>
      <x:c r="L407" s="76" t="n"/>
      <x:c r="M407" s="76" t="n"/>
    </x:row>
    <x:row r="408">
      <x:c r="A408" s="80" t="n">
        <x:f>A142</x:f>
        <x:v>0</x:v>
      </x:c>
      <x:c r="B408" s="76" t="n"/>
      <x:c r="C408" s="76" t="n"/>
      <x:c r="D408" s="76" t="n"/>
      <x:c r="E408" s="80" t="n">
        <x:f>F142</x:f>
        <x:v>0</x:v>
      </x:c>
      <x:c r="F408" s="77" t="n"/>
      <x:c r="G408" s="76" t="n">
        <x:f>M142</x:f>
        <x:v>0</x:v>
      </x:c>
      <x:c r="H408" s="76" t="n"/>
      <x:c r="I408" s="76" t="n"/>
      <x:c r="J408" s="76" t="n"/>
      <x:c r="K408" s="76" t="n"/>
      <x:c r="L408" s="76" t="n"/>
      <x:c r="M408" s="76" t="n"/>
    </x:row>
    <x:row r="409">
      <x:c r="A409" s="80" t="n">
        <x:f>A143</x:f>
        <x:v>0</x:v>
      </x:c>
      <x:c r="B409" s="76" t="n"/>
      <x:c r="C409" s="76" t="n"/>
      <x:c r="D409" s="76" t="n"/>
      <x:c r="E409" s="80" t="n">
        <x:f>F143</x:f>
        <x:v>0</x:v>
      </x:c>
      <x:c r="F409" s="77" t="n"/>
      <x:c r="G409" s="76" t="n">
        <x:f>M143</x:f>
        <x:v>0</x:v>
      </x:c>
      <x:c r="H409" s="76" t="n"/>
      <x:c r="I409" s="76" t="n"/>
      <x:c r="J409" s="76" t="n"/>
      <x:c r="K409" s="76" t="n"/>
      <x:c r="L409" s="76" t="n"/>
      <x:c r="M409" s="76" t="n"/>
    </x:row>
    <x:row r="410">
      <x:c r="A410" s="80" t="n">
        <x:f>A144</x:f>
        <x:v>0</x:v>
      </x:c>
      <x:c r="B410" s="76" t="n"/>
      <x:c r="C410" s="76" t="n"/>
      <x:c r="D410" s="76" t="n"/>
      <x:c r="E410" s="80" t="n">
        <x:f>F144</x:f>
        <x:v>0</x:v>
      </x:c>
      <x:c r="F410" s="77" t="n"/>
      <x:c r="G410" s="76" t="n">
        <x:f>M144</x:f>
        <x:v>0</x:v>
      </x:c>
      <x:c r="H410" s="76" t="n"/>
      <x:c r="I410" s="76" t="n"/>
      <x:c r="J410" s="76" t="n"/>
      <x:c r="K410" s="76" t="n"/>
      <x:c r="L410" s="76" t="n"/>
      <x:c r="M410" s="76" t="n"/>
    </x:row>
    <x:row r="411">
      <x:c r="A411" s="80" t="n">
        <x:f>A145</x:f>
        <x:v>0</x:v>
      </x:c>
      <x:c r="B411" s="76" t="n"/>
      <x:c r="C411" s="76" t="n"/>
      <x:c r="D411" s="76" t="n"/>
      <x:c r="E411" s="80" t="n">
        <x:f>F145</x:f>
        <x:v>0</x:v>
      </x:c>
      <x:c r="F411" s="77" t="n"/>
      <x:c r="G411" s="76" t="n">
        <x:f>M145</x:f>
        <x:v>0</x:v>
      </x:c>
      <x:c r="H411" s="76" t="n"/>
      <x:c r="I411" s="76" t="n"/>
      <x:c r="J411" s="76" t="n"/>
      <x:c r="K411" s="76" t="n"/>
      <x:c r="L411" s="76" t="n"/>
      <x:c r="M411" s="76" t="n"/>
    </x:row>
    <x:row r="412">
      <x:c r="A412" s="80" t="n">
        <x:f>A146</x:f>
        <x:v>0</x:v>
      </x:c>
      <x:c r="B412" s="76" t="n"/>
      <x:c r="C412" s="76" t="n"/>
      <x:c r="D412" s="76" t="n"/>
      <x:c r="E412" s="80" t="n">
        <x:f>F146</x:f>
        <x:v>0</x:v>
      </x:c>
      <x:c r="F412" s="77" t="n"/>
      <x:c r="G412" s="76" t="n">
        <x:f>M146</x:f>
        <x:v>0</x:v>
      </x:c>
      <x:c r="H412" s="76" t="n"/>
      <x:c r="I412" s="76" t="n"/>
      <x:c r="J412" s="76" t="n"/>
      <x:c r="K412" s="76" t="n"/>
      <x:c r="L412" s="76" t="n"/>
      <x:c r="M412" s="76" t="n"/>
    </x:row>
    <x:row r="413">
      <x:c r="A413" s="80" t="n">
        <x:f>A147</x:f>
        <x:v>0</x:v>
      </x:c>
      <x:c r="B413" s="76" t="n"/>
      <x:c r="C413" s="76" t="n"/>
      <x:c r="D413" s="76" t="n"/>
      <x:c r="E413" s="80" t="n">
        <x:f>F147</x:f>
        <x:v>0</x:v>
      </x:c>
      <x:c r="F413" s="77" t="n"/>
      <x:c r="G413" s="76" t="n">
        <x:f>M147</x:f>
        <x:v>0</x:v>
      </x:c>
      <x:c r="H413" s="76" t="n"/>
      <x:c r="I413" s="76" t="n"/>
      <x:c r="J413" s="76" t="n"/>
      <x:c r="K413" s="76" t="n"/>
      <x:c r="L413" s="76" t="n"/>
      <x:c r="M413" s="76" t="n"/>
    </x:row>
    <x:row r="414">
      <x:c r="A414" s="80" t="n">
        <x:f>A148</x:f>
        <x:v>0</x:v>
      </x:c>
      <x:c r="B414" s="76" t="n"/>
      <x:c r="C414" s="76" t="n"/>
      <x:c r="D414" s="76" t="n"/>
      <x:c r="E414" s="80" t="n">
        <x:f>F148</x:f>
        <x:v>0</x:v>
      </x:c>
      <x:c r="F414" s="77" t="n"/>
      <x:c r="G414" s="76" t="n">
        <x:f>M148</x:f>
        <x:v>0</x:v>
      </x:c>
      <x:c r="H414" s="76" t="n"/>
      <x:c r="I414" s="76" t="n"/>
      <x:c r="J414" s="76" t="n"/>
      <x:c r="K414" s="76" t="n"/>
      <x:c r="L414" s="76" t="n"/>
      <x:c r="M414" s="76" t="n"/>
    </x:row>
    <x:row r="415">
      <x:c r="A415" s="80" t="n">
        <x:f>A149</x:f>
        <x:v>0</x:v>
      </x:c>
      <x:c r="B415" s="76" t="n"/>
      <x:c r="C415" s="76" t="n"/>
      <x:c r="D415" s="76" t="n"/>
      <x:c r="E415" s="80" t="n">
        <x:f>F149</x:f>
        <x:v>0</x:v>
      </x:c>
      <x:c r="F415" s="77" t="n"/>
      <x:c r="G415" s="76" t="n">
        <x:f>M149</x:f>
        <x:v>0</x:v>
      </x:c>
      <x:c r="H415" s="76" t="n"/>
      <x:c r="I415" s="76" t="n"/>
      <x:c r="J415" s="76" t="n"/>
      <x:c r="K415" s="76" t="n"/>
      <x:c r="L415" s="76" t="n"/>
      <x:c r="M415" s="76" t="n"/>
    </x:row>
    <x:row r="416">
      <x:c r="A416" s="80" t="n">
        <x:f>A150</x:f>
        <x:v>0</x:v>
      </x:c>
      <x:c r="B416" s="76" t="n"/>
      <x:c r="C416" s="76" t="n"/>
      <x:c r="D416" s="76" t="n"/>
      <x:c r="E416" s="80" t="n">
        <x:f>F150</x:f>
        <x:v>0</x:v>
      </x:c>
      <x:c r="F416" s="77" t="n"/>
      <x:c r="G416" s="76" t="n">
        <x:f>M150</x:f>
        <x:v>0</x:v>
      </x:c>
      <x:c r="H416" s="76" t="n"/>
      <x:c r="I416" s="76" t="n"/>
      <x:c r="J416" s="76" t="n"/>
      <x:c r="K416" s="76" t="n"/>
      <x:c r="L416" s="76" t="n"/>
      <x:c r="M416" s="76" t="n"/>
    </x:row>
    <x:row r="417">
      <x:c r="A417" s="80" t="n">
        <x:f>A151</x:f>
        <x:v>0</x:v>
      </x:c>
      <x:c r="B417" s="76" t="n"/>
      <x:c r="C417" s="76" t="n"/>
      <x:c r="D417" s="76" t="n"/>
      <x:c r="E417" s="80" t="n">
        <x:f>F151</x:f>
        <x:v>0</x:v>
      </x:c>
      <x:c r="F417" s="77" t="n"/>
      <x:c r="G417" s="76" t="n">
        <x:f>M151</x:f>
        <x:v>0</x:v>
      </x:c>
      <x:c r="H417" s="76" t="n"/>
      <x:c r="I417" s="76" t="n"/>
      <x:c r="J417" s="76" t="n"/>
      <x:c r="K417" s="76" t="n"/>
      <x:c r="L417" s="76" t="n"/>
      <x:c r="M417" s="76" t="n"/>
    </x:row>
    <x:row r="418">
      <x:c r="A418" s="80" t="n">
        <x:f>A152</x:f>
        <x:v>0</x:v>
      </x:c>
      <x:c r="B418" s="76" t="n"/>
      <x:c r="C418" s="76" t="n"/>
      <x:c r="D418" s="76" t="n"/>
      <x:c r="E418" s="80" t="n">
        <x:f>F152</x:f>
        <x:v>0</x:v>
      </x:c>
      <x:c r="F418" s="77" t="n"/>
      <x:c r="G418" s="76" t="n">
        <x:f>M152</x:f>
        <x:v>0</x:v>
      </x:c>
      <x:c r="H418" s="76" t="n"/>
      <x:c r="I418" s="76" t="n"/>
      <x:c r="J418" s="76" t="n"/>
      <x:c r="K418" s="76" t="n"/>
      <x:c r="L418" s="76" t="n"/>
      <x:c r="M418" s="76" t="n"/>
    </x:row>
    <x:row r="419">
      <x:c r="A419" s="80" t="n">
        <x:f>A153</x:f>
        <x:v>0</x:v>
      </x:c>
      <x:c r="B419" s="76" t="n"/>
      <x:c r="C419" s="76" t="n"/>
      <x:c r="D419" s="76" t="n"/>
      <x:c r="E419" s="80" t="n">
        <x:f>F153</x:f>
        <x:v>0</x:v>
      </x:c>
      <x:c r="F419" s="77" t="n"/>
      <x:c r="G419" s="76" t="n">
        <x:f>M153</x:f>
        <x:v>0</x:v>
      </x:c>
      <x:c r="H419" s="76" t="n"/>
      <x:c r="I419" s="76" t="n"/>
      <x:c r="J419" s="76" t="n"/>
      <x:c r="K419" s="76" t="n"/>
      <x:c r="L419" s="76" t="n"/>
      <x:c r="M419" s="76" t="n"/>
    </x:row>
    <x:row r="420">
      <x:c r="A420" s="80" t="n">
        <x:f>A154</x:f>
        <x:v>0</x:v>
      </x:c>
      <x:c r="B420" s="76" t="n"/>
      <x:c r="C420" s="76" t="n"/>
      <x:c r="D420" s="76" t="n"/>
      <x:c r="E420" s="80" t="n">
        <x:f>F154</x:f>
        <x:v>0</x:v>
      </x:c>
      <x:c r="F420" s="77" t="n"/>
      <x:c r="G420" s="76" t="n">
        <x:f>M154</x:f>
        <x:v>0</x:v>
      </x:c>
      <x:c r="H420" s="76" t="n"/>
      <x:c r="I420" s="76" t="n"/>
      <x:c r="J420" s="76" t="n"/>
      <x:c r="K420" s="76" t="n"/>
      <x:c r="L420" s="76" t="n"/>
      <x:c r="M420" s="76" t="n"/>
    </x:row>
    <x:row r="421">
      <x:c r="A421" s="80" t="n">
        <x:f>A155</x:f>
        <x:v>0</x:v>
      </x:c>
      <x:c r="B421" s="76" t="n"/>
      <x:c r="C421" s="76" t="n"/>
      <x:c r="D421" s="76" t="n"/>
      <x:c r="E421" s="80" t="n">
        <x:f>F155</x:f>
        <x:v>0</x:v>
      </x:c>
      <x:c r="F421" s="77" t="n"/>
      <x:c r="G421" s="76" t="n">
        <x:f>M155</x:f>
        <x:v>0</x:v>
      </x:c>
      <x:c r="H421" s="76" t="n"/>
      <x:c r="I421" s="76" t="n"/>
      <x:c r="J421" s="76" t="n"/>
      <x:c r="K421" s="76" t="n"/>
      <x:c r="L421" s="76" t="n"/>
      <x:c r="M421" s="76" t="n"/>
    </x:row>
    <x:row r="422">
      <x:c r="A422" s="80" t="n">
        <x:f>A156</x:f>
        <x:v>0</x:v>
      </x:c>
      <x:c r="B422" s="76" t="n"/>
      <x:c r="C422" s="76" t="n"/>
      <x:c r="D422" s="76" t="n"/>
      <x:c r="E422" s="80" t="n">
        <x:f>F156</x:f>
        <x:v>0</x:v>
      </x:c>
      <x:c r="F422" s="77" t="n"/>
      <x:c r="G422" s="76" t="n">
        <x:f>M156</x:f>
        <x:v>0</x:v>
      </x:c>
      <x:c r="H422" s="76" t="n"/>
      <x:c r="I422" s="76" t="n"/>
      <x:c r="J422" s="76" t="n"/>
      <x:c r="K422" s="76" t="n"/>
      <x:c r="L422" s="76" t="n"/>
      <x:c r="M422" s="76" t="n"/>
    </x:row>
    <x:row r="423">
      <x:c r="A423" s="80" t="n">
        <x:f>A157</x:f>
        <x:v>0</x:v>
      </x:c>
      <x:c r="B423" s="76" t="n"/>
      <x:c r="C423" s="76" t="n"/>
      <x:c r="D423" s="76" t="n"/>
      <x:c r="E423" s="80" t="n">
        <x:f>F157</x:f>
        <x:v>0</x:v>
      </x:c>
      <x:c r="F423" s="77" t="n"/>
      <x:c r="G423" s="76" t="n">
        <x:f>M157</x:f>
        <x:v>0</x:v>
      </x:c>
      <x:c r="H423" s="76" t="n"/>
      <x:c r="I423" s="76" t="n"/>
      <x:c r="J423" s="76" t="n"/>
      <x:c r="K423" s="76" t="n"/>
      <x:c r="L423" s="76" t="n"/>
      <x:c r="M423" s="76" t="n"/>
    </x:row>
    <x:row r="424">
      <x:c r="A424" s="80" t="n">
        <x:f>A158</x:f>
        <x:v>0</x:v>
      </x:c>
      <x:c r="B424" s="76" t="n"/>
      <x:c r="C424" s="76" t="n"/>
      <x:c r="D424" s="76" t="n"/>
      <x:c r="E424" s="80" t="n">
        <x:f>F158</x:f>
        <x:v>0</x:v>
      </x:c>
      <x:c r="F424" s="77" t="n"/>
      <x:c r="G424" s="76" t="n">
        <x:f>M158</x:f>
        <x:v>0</x:v>
      </x:c>
      <x:c r="H424" s="76" t="n"/>
      <x:c r="I424" s="76" t="n"/>
      <x:c r="J424" s="76" t="n"/>
      <x:c r="K424" s="76" t="n"/>
      <x:c r="L424" s="76" t="n"/>
      <x:c r="M424" s="76" t="n"/>
    </x:row>
    <x:row r="425">
      <x:c r="A425" s="80" t="n">
        <x:f>A159</x:f>
        <x:v>0</x:v>
      </x:c>
      <x:c r="B425" s="76" t="n"/>
      <x:c r="C425" s="76" t="n"/>
      <x:c r="D425" s="76" t="n"/>
      <x:c r="E425" s="80" t="n">
        <x:f>F159</x:f>
        <x:v>0</x:v>
      </x:c>
      <x:c r="F425" s="77" t="n"/>
      <x:c r="G425" s="76" t="n">
        <x:f>M159</x:f>
        <x:v>0</x:v>
      </x:c>
      <x:c r="H425" s="76" t="n"/>
      <x:c r="I425" s="76" t="n"/>
      <x:c r="J425" s="76" t="n"/>
      <x:c r="K425" s="76" t="n"/>
      <x:c r="L425" s="76" t="n"/>
      <x:c r="M425" s="76" t="n"/>
    </x:row>
    <x:row r="426">
      <x:c r="A426" s="80" t="n">
        <x:f>A160</x:f>
        <x:v>0</x:v>
      </x:c>
      <x:c r="B426" s="76" t="n"/>
      <x:c r="C426" s="76" t="n"/>
      <x:c r="D426" s="76" t="n"/>
      <x:c r="E426" s="80" t="n">
        <x:f>F160</x:f>
        <x:v>0</x:v>
      </x:c>
      <x:c r="F426" s="77" t="n"/>
      <x:c r="G426" s="76" t="n">
        <x:f>M160</x:f>
        <x:v>0</x:v>
      </x:c>
      <x:c r="H426" s="76" t="n"/>
      <x:c r="I426" s="76" t="n"/>
      <x:c r="J426" s="76" t="n"/>
      <x:c r="K426" s="76" t="n"/>
      <x:c r="L426" s="76" t="n"/>
      <x:c r="M426" s="76" t="n"/>
    </x:row>
    <x:row r="427">
      <x:c r="A427" s="80" t="n">
        <x:f>A161</x:f>
        <x:v>0</x:v>
      </x:c>
      <x:c r="B427" s="76" t="n"/>
      <x:c r="C427" s="76" t="n"/>
      <x:c r="D427" s="76" t="n"/>
      <x:c r="E427" s="80" t="n">
        <x:f>F161</x:f>
        <x:v>0</x:v>
      </x:c>
      <x:c r="F427" s="77" t="n"/>
      <x:c r="G427" s="76" t="n">
        <x:f>M161</x:f>
        <x:v>0</x:v>
      </x:c>
      <x:c r="H427" s="76" t="n"/>
      <x:c r="I427" s="76" t="n"/>
      <x:c r="J427" s="76" t="n"/>
      <x:c r="K427" s="76" t="n"/>
      <x:c r="L427" s="76" t="n"/>
      <x:c r="M427" s="76" t="n"/>
    </x:row>
    <x:row r="428">
      <x:c r="A428" s="80" t="n">
        <x:f>A162</x:f>
        <x:v>0</x:v>
      </x:c>
      <x:c r="B428" s="76" t="n"/>
      <x:c r="C428" s="76" t="n"/>
      <x:c r="D428" s="76" t="n"/>
      <x:c r="E428" s="80" t="n">
        <x:f>F162</x:f>
        <x:v>0</x:v>
      </x:c>
      <x:c r="F428" s="77" t="n"/>
      <x:c r="G428" s="76" t="n">
        <x:f>M162</x:f>
        <x:v>0</x:v>
      </x:c>
      <x:c r="H428" s="76" t="n"/>
      <x:c r="I428" s="76" t="n"/>
      <x:c r="J428" s="76" t="n"/>
      <x:c r="K428" s="76" t="n"/>
      <x:c r="L428" s="76" t="n"/>
      <x:c r="M428" s="76" t="n"/>
    </x:row>
    <x:row r="429">
      <x:c r="A429" s="80" t="n">
        <x:f>A163</x:f>
        <x:v>0</x:v>
      </x:c>
      <x:c r="B429" s="76" t="n"/>
      <x:c r="C429" s="76" t="n"/>
      <x:c r="D429" s="76" t="n"/>
      <x:c r="E429" s="80" t="n">
        <x:f>F163</x:f>
        <x:v>0</x:v>
      </x:c>
      <x:c r="F429" s="77" t="n"/>
      <x:c r="G429" s="76" t="n">
        <x:f>M163</x:f>
        <x:v>0</x:v>
      </x:c>
      <x:c r="H429" s="76" t="n"/>
      <x:c r="I429" s="76" t="n"/>
      <x:c r="J429" s="76" t="n"/>
      <x:c r="K429" s="76" t="n"/>
      <x:c r="L429" s="76" t="n"/>
      <x:c r="M429" s="76" t="n"/>
    </x:row>
    <x:row r="430">
      <x:c r="A430" s="80" t="n">
        <x:f>A164</x:f>
        <x:v>0</x:v>
      </x:c>
      <x:c r="B430" s="76" t="n"/>
      <x:c r="C430" s="76" t="n"/>
      <x:c r="D430" s="76" t="n"/>
      <x:c r="E430" s="80" t="n">
        <x:f>F164</x:f>
        <x:v>0</x:v>
      </x:c>
      <x:c r="F430" s="77" t="n"/>
      <x:c r="G430" s="76" t="n">
        <x:f>M164</x:f>
        <x:v>0</x:v>
      </x:c>
      <x:c r="H430" s="76" t="n"/>
      <x:c r="I430" s="76" t="n"/>
      <x:c r="J430" s="76" t="n"/>
      <x:c r="K430" s="76" t="n"/>
      <x:c r="L430" s="76" t="n"/>
      <x:c r="M430" s="76" t="n"/>
    </x:row>
    <x:row r="431">
      <x:c r="A431" s="80" t="n">
        <x:f>A165</x:f>
        <x:v>0</x:v>
      </x:c>
      <x:c r="B431" s="76" t="n"/>
      <x:c r="C431" s="76" t="n"/>
      <x:c r="D431" s="76" t="n"/>
      <x:c r="E431" s="80" t="n">
        <x:f>F165</x:f>
        <x:v>0</x:v>
      </x:c>
      <x:c r="F431" s="77" t="n"/>
      <x:c r="G431" s="76" t="n">
        <x:f>M165</x:f>
        <x:v>0</x:v>
      </x:c>
      <x:c r="H431" s="76" t="n"/>
      <x:c r="I431" s="76" t="n"/>
      <x:c r="J431" s="76" t="n"/>
      <x:c r="K431" s="76" t="n"/>
      <x:c r="L431" s="76" t="n"/>
      <x:c r="M431" s="76" t="n"/>
    </x:row>
    <x:row r="432">
      <x:c r="A432" s="80" t="n">
        <x:f>A166</x:f>
        <x:v>0</x:v>
      </x:c>
      <x:c r="B432" s="76" t="n"/>
      <x:c r="C432" s="76" t="n"/>
      <x:c r="D432" s="76" t="n"/>
      <x:c r="E432" s="80" t="n">
        <x:f>F166</x:f>
        <x:v>0</x:v>
      </x:c>
      <x:c r="F432" s="77" t="n"/>
      <x:c r="G432" s="76" t="n">
        <x:f>M166</x:f>
        <x:v>0</x:v>
      </x:c>
      <x:c r="H432" s="76" t="n"/>
      <x:c r="I432" s="76" t="n"/>
      <x:c r="J432" s="76" t="n"/>
      <x:c r="K432" s="76" t="n"/>
      <x:c r="L432" s="76" t="n"/>
      <x:c r="M432" s="76" t="n"/>
    </x:row>
    <x:row r="433">
      <x:c r="A433" s="80" t="n">
        <x:f>A167</x:f>
        <x:v>0</x:v>
      </x:c>
      <x:c r="B433" s="76" t="n"/>
      <x:c r="C433" s="76" t="n"/>
      <x:c r="D433" s="76" t="n"/>
      <x:c r="E433" s="80" t="n">
        <x:f>F167</x:f>
        <x:v>0</x:v>
      </x:c>
      <x:c r="F433" s="77" t="n"/>
      <x:c r="G433" s="76" t="n">
        <x:f>M167</x:f>
        <x:v>0</x:v>
      </x:c>
      <x:c r="H433" s="76" t="n"/>
      <x:c r="I433" s="76" t="n"/>
      <x:c r="J433" s="76" t="n"/>
      <x:c r="K433" s="76" t="n"/>
      <x:c r="L433" s="76" t="n"/>
      <x:c r="M433" s="76" t="n"/>
    </x:row>
    <x:row r="434">
      <x:c r="A434" s="80" t="n">
        <x:f>A168</x:f>
        <x:v>0</x:v>
      </x:c>
      <x:c r="B434" s="76" t="n"/>
      <x:c r="C434" s="76" t="n"/>
      <x:c r="D434" s="76" t="n"/>
      <x:c r="E434" s="80" t="n">
        <x:f>F168</x:f>
        <x:v>0</x:v>
      </x:c>
      <x:c r="F434" s="77" t="n"/>
      <x:c r="G434" s="76" t="n">
        <x:f>M168</x:f>
        <x:v>0</x:v>
      </x:c>
      <x:c r="H434" s="76" t="n"/>
      <x:c r="I434" s="76" t="n"/>
      <x:c r="J434" s="76" t="n"/>
      <x:c r="K434" s="76" t="n"/>
      <x:c r="L434" s="76" t="n"/>
      <x:c r="M434" s="76" t="n"/>
    </x:row>
    <x:row r="435">
      <x:c r="A435" s="80" t="n">
        <x:f>A169</x:f>
        <x:v>0</x:v>
      </x:c>
      <x:c r="B435" s="76" t="n"/>
      <x:c r="C435" s="76" t="n"/>
      <x:c r="D435" s="76" t="n"/>
      <x:c r="E435" s="80" t="n">
        <x:f>F169</x:f>
        <x:v>0</x:v>
      </x:c>
      <x:c r="F435" s="77" t="n"/>
      <x:c r="G435" s="76" t="n">
        <x:f>M169</x:f>
        <x:v>0</x:v>
      </x:c>
      <x:c r="H435" s="76" t="n"/>
      <x:c r="I435" s="76" t="n"/>
      <x:c r="J435" s="76" t="n"/>
      <x:c r="K435" s="76" t="n"/>
      <x:c r="L435" s="76" t="n"/>
      <x:c r="M435" s="76" t="n"/>
    </x:row>
    <x:row r="436">
      <x:c r="A436" s="80" t="n">
        <x:f>A170</x:f>
        <x:v>0</x:v>
      </x:c>
      <x:c r="B436" s="76" t="n"/>
      <x:c r="C436" s="76" t="n"/>
      <x:c r="D436" s="76" t="n"/>
      <x:c r="E436" s="80" t="n">
        <x:f>F170</x:f>
        <x:v>0</x:v>
      </x:c>
      <x:c r="F436" s="77" t="n"/>
      <x:c r="G436" s="76" t="n">
        <x:f>M170</x:f>
        <x:v>0</x:v>
      </x:c>
      <x:c r="H436" s="76" t="n"/>
      <x:c r="I436" s="76" t="n"/>
      <x:c r="J436" s="76" t="n"/>
      <x:c r="K436" s="76" t="n"/>
      <x:c r="L436" s="76" t="n"/>
      <x:c r="M436" s="76" t="n"/>
    </x:row>
    <x:row r="437">
      <x:c r="A437" s="80" t="n">
        <x:f>A171</x:f>
        <x:v>0</x:v>
      </x:c>
      <x:c r="B437" s="76" t="n"/>
      <x:c r="C437" s="76" t="n"/>
      <x:c r="D437" s="76" t="n"/>
      <x:c r="E437" s="80" t="n">
        <x:f>F171</x:f>
        <x:v>0</x:v>
      </x:c>
      <x:c r="F437" s="77" t="n"/>
      <x:c r="G437" s="76" t="n">
        <x:f>M171</x:f>
        <x:v>0</x:v>
      </x:c>
      <x:c r="H437" s="76" t="n"/>
      <x:c r="I437" s="76" t="n"/>
      <x:c r="J437" s="76" t="n"/>
      <x:c r="K437" s="76" t="n"/>
      <x:c r="L437" s="76" t="n"/>
      <x:c r="M437" s="76" t="n"/>
    </x:row>
    <x:row r="438">
      <x:c r="A438" s="80" t="n">
        <x:f>A172</x:f>
        <x:v>0</x:v>
      </x:c>
      <x:c r="B438" s="76" t="n"/>
      <x:c r="C438" s="76" t="n"/>
      <x:c r="D438" s="76" t="n"/>
      <x:c r="E438" s="80" t="n">
        <x:f>F172</x:f>
        <x:v>0</x:v>
      </x:c>
      <x:c r="F438" s="77" t="n"/>
      <x:c r="G438" s="76" t="n">
        <x:f>M172</x:f>
        <x:v>0</x:v>
      </x:c>
      <x:c r="H438" s="76" t="n"/>
      <x:c r="I438" s="76" t="n"/>
      <x:c r="J438" s="76" t="n"/>
      <x:c r="K438" s="76" t="n"/>
      <x:c r="L438" s="76" t="n"/>
      <x:c r="M438" s="76" t="n"/>
    </x:row>
    <x:row r="439">
      <x:c r="A439" s="80" t="n">
        <x:f>A173</x:f>
        <x:v>0</x:v>
      </x:c>
      <x:c r="B439" s="76" t="n"/>
      <x:c r="C439" s="76" t="n"/>
      <x:c r="D439" s="76" t="n"/>
      <x:c r="E439" s="80" t="n">
        <x:f>F173</x:f>
        <x:v>0</x:v>
      </x:c>
      <x:c r="F439" s="77" t="n"/>
      <x:c r="G439" s="76" t="n">
        <x:f>M173</x:f>
        <x:v>0</x:v>
      </x:c>
      <x:c r="H439" s="76" t="n"/>
      <x:c r="I439" s="76" t="n"/>
      <x:c r="J439" s="76" t="n"/>
      <x:c r="K439" s="76" t="n"/>
      <x:c r="L439" s="76" t="n"/>
      <x:c r="M439" s="76" t="n"/>
    </x:row>
    <x:row r="440">
      <x:c r="A440" s="80" t="n">
        <x:f>A174</x:f>
        <x:v>0</x:v>
      </x:c>
      <x:c r="B440" s="76" t="n"/>
      <x:c r="C440" s="76" t="n"/>
      <x:c r="D440" s="76" t="n"/>
      <x:c r="E440" s="80" t="n">
        <x:f>F174</x:f>
        <x:v>0</x:v>
      </x:c>
      <x:c r="F440" s="77" t="n"/>
      <x:c r="G440" s="76" t="n">
        <x:f>M174</x:f>
        <x:v>0</x:v>
      </x:c>
      <x:c r="H440" s="76" t="n"/>
      <x:c r="I440" s="76" t="n"/>
      <x:c r="J440" s="76" t="n"/>
      <x:c r="K440" s="76" t="n"/>
      <x:c r="L440" s="76" t="n"/>
      <x:c r="M440" s="76" t="n"/>
    </x:row>
    <x:row r="441">
      <x:c r="A441" s="80" t="n">
        <x:f>A175</x:f>
        <x:v>0</x:v>
      </x:c>
      <x:c r="B441" s="76" t="n"/>
      <x:c r="C441" s="76" t="n"/>
      <x:c r="D441" s="76" t="n"/>
      <x:c r="E441" s="80" t="n">
        <x:f>F175</x:f>
        <x:v>0</x:v>
      </x:c>
      <x:c r="F441" s="77" t="n"/>
      <x:c r="G441" s="76" t="n">
        <x:f>M175</x:f>
        <x:v>0</x:v>
      </x:c>
      <x:c r="H441" s="76" t="n"/>
      <x:c r="I441" s="76" t="n"/>
      <x:c r="J441" s="76" t="n"/>
      <x:c r="K441" s="76" t="n"/>
      <x:c r="L441" s="76" t="n"/>
      <x:c r="M441" s="76" t="n"/>
    </x:row>
    <x:row r="442">
      <x:c r="A442" s="80" t="n">
        <x:f>A176</x:f>
        <x:v>0</x:v>
      </x:c>
      <x:c r="B442" s="76" t="n"/>
      <x:c r="C442" s="76" t="n"/>
      <x:c r="D442" s="76" t="n"/>
      <x:c r="E442" s="80" t="n">
        <x:f>F176</x:f>
        <x:v>0</x:v>
      </x:c>
      <x:c r="F442" s="77" t="n"/>
      <x:c r="G442" s="76" t="n">
        <x:f>M176</x:f>
        <x:v>0</x:v>
      </x:c>
      <x:c r="H442" s="76" t="n"/>
      <x:c r="I442" s="76" t="n"/>
      <x:c r="J442" s="76" t="n"/>
      <x:c r="K442" s="76" t="n"/>
      <x:c r="L442" s="76" t="n"/>
      <x:c r="M442" s="76" t="n"/>
    </x:row>
    <x:row r="443">
      <x:c r="A443" s="80" t="n">
        <x:f>A177</x:f>
        <x:v>0</x:v>
      </x:c>
      <x:c r="B443" s="76" t="n"/>
      <x:c r="C443" s="76" t="n"/>
      <x:c r="D443" s="76" t="n"/>
      <x:c r="E443" s="80" t="n">
        <x:f>F177</x:f>
        <x:v>0</x:v>
      </x:c>
      <x:c r="F443" s="77" t="n"/>
      <x:c r="G443" s="76" t="n">
        <x:f>M177</x:f>
        <x:v>0</x:v>
      </x:c>
      <x:c r="H443" s="76" t="n"/>
      <x:c r="I443" s="76" t="n"/>
      <x:c r="J443" s="76" t="n"/>
      <x:c r="K443" s="76" t="n"/>
      <x:c r="L443" s="76" t="n"/>
      <x:c r="M443" s="76" t="n"/>
    </x:row>
    <x:row r="444">
      <x:c r="A444" s="80" t="n">
        <x:f>A178</x:f>
        <x:v>0</x:v>
      </x:c>
      <x:c r="B444" s="76" t="n"/>
      <x:c r="C444" s="76" t="n"/>
      <x:c r="D444" s="76" t="n"/>
      <x:c r="E444" s="80" t="n">
        <x:f>F178</x:f>
        <x:v>0</x:v>
      </x:c>
      <x:c r="F444" s="77" t="n"/>
      <x:c r="G444" s="76" t="n">
        <x:f>M178</x:f>
        <x:v>0</x:v>
      </x:c>
      <x:c r="H444" s="76" t="n"/>
      <x:c r="I444" s="76" t="n"/>
      <x:c r="J444" s="76" t="n"/>
      <x:c r="K444" s="76" t="n"/>
      <x:c r="L444" s="76" t="n"/>
      <x:c r="M444" s="76" t="n"/>
    </x:row>
    <x:row r="445">
      <x:c r="A445" s="80" t="n">
        <x:f>A179</x:f>
        <x:v>0</x:v>
      </x:c>
      <x:c r="B445" s="76" t="n"/>
      <x:c r="C445" s="76" t="n"/>
      <x:c r="D445" s="76" t="n"/>
      <x:c r="E445" s="80" t="n">
        <x:f>F179</x:f>
        <x:v>0</x:v>
      </x:c>
      <x:c r="F445" s="77" t="n"/>
      <x:c r="G445" s="76" t="n">
        <x:f>M179</x:f>
        <x:v>0</x:v>
      </x:c>
      <x:c r="H445" s="76" t="n"/>
      <x:c r="I445" s="76" t="n"/>
      <x:c r="J445" s="76" t="n"/>
      <x:c r="K445" s="76" t="n"/>
      <x:c r="L445" s="76" t="n"/>
      <x:c r="M445" s="76" t="n"/>
    </x:row>
    <x:row r="446">
      <x:c r="A446" s="80" t="n">
        <x:f>A180</x:f>
        <x:v>0</x:v>
      </x:c>
      <x:c r="B446" s="76" t="n"/>
      <x:c r="C446" s="76" t="n"/>
      <x:c r="D446" s="76" t="n"/>
      <x:c r="E446" s="80" t="n">
        <x:f>F180</x:f>
        <x:v>0</x:v>
      </x:c>
      <x:c r="F446" s="77" t="n"/>
      <x:c r="G446" s="76" t="n">
        <x:f>M180</x:f>
        <x:v>0</x:v>
      </x:c>
      <x:c r="H446" s="76" t="n"/>
      <x:c r="I446" s="76" t="n"/>
      <x:c r="J446" s="76" t="n"/>
      <x:c r="K446" s="76" t="n"/>
      <x:c r="L446" s="76" t="n"/>
      <x:c r="M446" s="76" t="n"/>
    </x:row>
    <x:row r="447">
      <x:c r="A447" s="80" t="n">
        <x:f>A181</x:f>
        <x:v>0</x:v>
      </x:c>
      <x:c r="B447" s="76" t="n"/>
      <x:c r="C447" s="76" t="n"/>
      <x:c r="D447" s="76" t="n"/>
      <x:c r="E447" s="80" t="n">
        <x:f>F181</x:f>
        <x:v>0</x:v>
      </x:c>
      <x:c r="F447" s="77" t="n"/>
      <x:c r="G447" s="76" t="n">
        <x:f>M181</x:f>
        <x:v>0</x:v>
      </x:c>
      <x:c r="H447" s="76" t="n"/>
      <x:c r="I447" s="76" t="n"/>
      <x:c r="J447" s="76" t="n"/>
      <x:c r="K447" s="76" t="n"/>
      <x:c r="L447" s="76" t="n"/>
      <x:c r="M447" s="76" t="n"/>
    </x:row>
    <x:row r="448">
      <x:c r="A448" s="80" t="n">
        <x:f>A182</x:f>
        <x:v>0</x:v>
      </x:c>
      <x:c r="B448" s="76" t="n"/>
      <x:c r="C448" s="76" t="n"/>
      <x:c r="D448" s="76" t="n"/>
      <x:c r="E448" s="80" t="n">
        <x:f>F182</x:f>
        <x:v>0</x:v>
      </x:c>
      <x:c r="F448" s="77" t="n"/>
      <x:c r="G448" s="76" t="n">
        <x:f>M182</x:f>
        <x:v>0</x:v>
      </x:c>
      <x:c r="H448" s="76" t="n"/>
      <x:c r="I448" s="76" t="n"/>
      <x:c r="J448" s="76" t="n"/>
      <x:c r="K448" s="76" t="n"/>
      <x:c r="L448" s="76" t="n"/>
      <x:c r="M448" s="76" t="n"/>
    </x:row>
    <x:row r="449">
      <x:c r="A449" s="80" t="n">
        <x:f>A183</x:f>
        <x:v>0</x:v>
      </x:c>
      <x:c r="B449" s="76" t="n"/>
      <x:c r="C449" s="76" t="n"/>
      <x:c r="D449" s="76" t="n"/>
      <x:c r="E449" s="80" t="n">
        <x:f>F183</x:f>
        <x:v>0</x:v>
      </x:c>
      <x:c r="F449" s="77" t="n"/>
      <x:c r="G449" s="76" t="n">
        <x:f>M183</x:f>
        <x:v>0</x:v>
      </x:c>
      <x:c r="H449" s="76" t="n"/>
      <x:c r="I449" s="76" t="n"/>
      <x:c r="J449" s="76" t="n"/>
      <x:c r="K449" s="76" t="n"/>
      <x:c r="L449" s="76" t="n"/>
      <x:c r="M449" s="76" t="n"/>
    </x:row>
    <x:row r="450">
      <x:c r="A450" s="80" t="n">
        <x:f>A184</x:f>
        <x:v>0</x:v>
      </x:c>
      <x:c r="B450" s="76" t="n"/>
      <x:c r="C450" s="76" t="n"/>
      <x:c r="D450" s="76" t="n"/>
      <x:c r="E450" s="80" t="n">
        <x:f>F184</x:f>
        <x:v>0</x:v>
      </x:c>
      <x:c r="F450" s="77" t="n"/>
      <x:c r="G450" s="76" t="n">
        <x:f>M184</x:f>
        <x:v>0</x:v>
      </x:c>
      <x:c r="H450" s="76" t="n"/>
      <x:c r="I450" s="76" t="n"/>
      <x:c r="J450" s="76" t="n"/>
      <x:c r="K450" s="76" t="n"/>
      <x:c r="L450" s="76" t="n"/>
      <x:c r="M450" s="76" t="n"/>
    </x:row>
    <x:row r="451">
      <x:c r="A451" s="80" t="n">
        <x:f>A185</x:f>
        <x:v>0</x:v>
      </x:c>
      <x:c r="B451" s="76" t="n"/>
      <x:c r="C451" s="76" t="n"/>
      <x:c r="D451" s="76" t="n"/>
      <x:c r="E451" s="80" t="n">
        <x:f>F185</x:f>
        <x:v>0</x:v>
      </x:c>
      <x:c r="F451" s="77" t="n"/>
      <x:c r="G451" s="76" t="n">
        <x:f>M185</x:f>
        <x:v>0</x:v>
      </x:c>
      <x:c r="H451" s="76" t="n"/>
      <x:c r="I451" s="76" t="n"/>
      <x:c r="J451" s="76" t="n"/>
      <x:c r="K451" s="76" t="n"/>
      <x:c r="L451" s="76" t="n"/>
      <x:c r="M451" s="76" t="n"/>
    </x:row>
    <x:row r="452">
      <x:c r="A452" s="80" t="n">
        <x:f>A186</x:f>
        <x:v>0</x:v>
      </x:c>
      <x:c r="B452" s="76" t="n"/>
      <x:c r="C452" s="76" t="n"/>
      <x:c r="D452" s="76" t="n"/>
      <x:c r="E452" s="80" t="n">
        <x:f>F186</x:f>
        <x:v>0</x:v>
      </x:c>
      <x:c r="F452" s="77" t="n"/>
      <x:c r="G452" s="76" t="n">
        <x:f>M186</x:f>
        <x:v>0</x:v>
      </x:c>
      <x:c r="H452" s="76" t="n"/>
      <x:c r="I452" s="76" t="n"/>
      <x:c r="J452" s="76" t="n"/>
      <x:c r="K452" s="76" t="n"/>
      <x:c r="L452" s="76" t="n"/>
      <x:c r="M452" s="76" t="n"/>
    </x:row>
    <x:row r="453">
      <x:c r="A453" s="80" t="n">
        <x:f>A187</x:f>
        <x:v>0</x:v>
      </x:c>
      <x:c r="B453" s="76" t="n"/>
      <x:c r="C453" s="76" t="n"/>
      <x:c r="D453" s="76" t="n"/>
      <x:c r="E453" s="80" t="n">
        <x:f>F187</x:f>
        <x:v>0</x:v>
      </x:c>
      <x:c r="F453" s="77" t="n"/>
      <x:c r="G453" s="76" t="n">
        <x:f>M187</x:f>
        <x:v>0</x:v>
      </x:c>
      <x:c r="H453" s="76" t="n"/>
      <x:c r="I453" s="76" t="n"/>
      <x:c r="J453" s="76" t="n"/>
      <x:c r="K453" s="76" t="n"/>
      <x:c r="L453" s="76" t="n"/>
      <x:c r="M453" s="76" t="n"/>
    </x:row>
    <x:row r="454">
      <x:c r="A454" s="80" t="n">
        <x:f>A188</x:f>
        <x:v>0</x:v>
      </x:c>
      <x:c r="B454" s="76" t="n"/>
      <x:c r="C454" s="76" t="n"/>
      <x:c r="D454" s="76" t="n"/>
      <x:c r="E454" s="80" t="n">
        <x:f>F188</x:f>
        <x:v>0</x:v>
      </x:c>
      <x:c r="F454" s="77" t="n"/>
      <x:c r="G454" s="76" t="n">
        <x:f>M188</x:f>
        <x:v>0</x:v>
      </x:c>
      <x:c r="H454" s="76" t="n"/>
      <x:c r="I454" s="76" t="n"/>
      <x:c r="J454" s="76" t="n"/>
      <x:c r="K454" s="76" t="n"/>
      <x:c r="L454" s="76" t="n"/>
      <x:c r="M454" s="76" t="n"/>
    </x:row>
    <x:row r="455">
      <x:c r="A455" s="80" t="n">
        <x:f>A189</x:f>
        <x:v>0</x:v>
      </x:c>
      <x:c r="B455" s="76" t="n"/>
      <x:c r="C455" s="76" t="n"/>
      <x:c r="D455" s="76" t="n"/>
      <x:c r="E455" s="80" t="n">
        <x:f>F189</x:f>
        <x:v>0</x:v>
      </x:c>
      <x:c r="F455" s="77" t="n"/>
      <x:c r="G455" s="76" t="n">
        <x:f>M189</x:f>
        <x:v>0</x:v>
      </x:c>
      <x:c r="H455" s="76" t="n"/>
      <x:c r="I455" s="76" t="n"/>
      <x:c r="J455" s="76" t="n"/>
      <x:c r="K455" s="76" t="n"/>
      <x:c r="L455" s="76" t="n"/>
      <x:c r="M455" s="76" t="n"/>
    </x:row>
    <x:row r="456">
      <x:c r="A456" s="80" t="n">
        <x:f>A190</x:f>
        <x:v>0</x:v>
      </x:c>
      <x:c r="B456" s="76" t="n"/>
      <x:c r="C456" s="76" t="n"/>
      <x:c r="D456" s="76" t="n"/>
      <x:c r="E456" s="80" t="n">
        <x:f>F190</x:f>
        <x:v>0</x:v>
      </x:c>
      <x:c r="F456" s="77" t="n"/>
      <x:c r="G456" s="76" t="n">
        <x:f>M190</x:f>
        <x:v>0</x:v>
      </x:c>
      <x:c r="H456" s="76" t="n"/>
      <x:c r="I456" s="76" t="n"/>
      <x:c r="J456" s="76" t="n"/>
      <x:c r="K456" s="76" t="n"/>
      <x:c r="L456" s="76" t="n"/>
      <x:c r="M456" s="76" t="n"/>
    </x:row>
    <x:row r="457">
      <x:c r="A457" s="80" t="n">
        <x:f>A191</x:f>
        <x:v>0</x:v>
      </x:c>
      <x:c r="B457" s="76" t="n"/>
      <x:c r="C457" s="76" t="n"/>
      <x:c r="D457" s="76" t="n"/>
      <x:c r="E457" s="80" t="n">
        <x:f>F191</x:f>
        <x:v>0</x:v>
      </x:c>
      <x:c r="F457" s="77" t="n"/>
      <x:c r="G457" s="76" t="n">
        <x:f>M191</x:f>
        <x:v>0</x:v>
      </x:c>
      <x:c r="H457" s="76" t="n"/>
      <x:c r="I457" s="76" t="n"/>
      <x:c r="J457" s="76" t="n"/>
      <x:c r="K457" s="76" t="n"/>
      <x:c r="L457" s="76" t="n"/>
      <x:c r="M457" s="76" t="n"/>
    </x:row>
    <x:row r="458">
      <x:c r="A458" s="80" t="n">
        <x:f>A192</x:f>
        <x:v>0</x:v>
      </x:c>
      <x:c r="B458" s="76" t="n"/>
      <x:c r="C458" s="76" t="n"/>
      <x:c r="D458" s="76" t="n"/>
      <x:c r="E458" s="80" t="n">
        <x:f>F192</x:f>
        <x:v>0</x:v>
      </x:c>
      <x:c r="F458" s="77" t="n"/>
      <x:c r="G458" s="76" t="n">
        <x:f>M192</x:f>
        <x:v>0</x:v>
      </x:c>
      <x:c r="H458" s="76" t="n"/>
      <x:c r="I458" s="76" t="n"/>
      <x:c r="J458" s="76" t="n"/>
      <x:c r="K458" s="76" t="n"/>
      <x:c r="L458" s="76" t="n"/>
      <x:c r="M458" s="76" t="n"/>
    </x:row>
    <x:row r="459">
      <x:c r="A459" s="80" t="n">
        <x:f>A193</x:f>
        <x:v>0</x:v>
      </x:c>
      <x:c r="B459" s="76" t="n"/>
      <x:c r="C459" s="76" t="n"/>
      <x:c r="D459" s="76" t="n"/>
      <x:c r="E459" s="80" t="n">
        <x:f>F193</x:f>
        <x:v>0</x:v>
      </x:c>
      <x:c r="F459" s="77" t="n"/>
      <x:c r="G459" s="76" t="n">
        <x:f>M193</x:f>
        <x:v>0</x:v>
      </x:c>
      <x:c r="H459" s="76" t="n"/>
      <x:c r="I459" s="76" t="n"/>
      <x:c r="J459" s="76" t="n"/>
      <x:c r="K459" s="76" t="n"/>
      <x:c r="L459" s="76" t="n"/>
      <x:c r="M459" s="76" t="n"/>
    </x:row>
    <x:row r="460">
      <x:c r="A460" s="80" t="n">
        <x:f>A194</x:f>
        <x:v>0</x:v>
      </x:c>
      <x:c r="B460" s="76" t="n"/>
      <x:c r="C460" s="76" t="n"/>
      <x:c r="D460" s="76" t="n"/>
      <x:c r="E460" s="80" t="n">
        <x:f>F194</x:f>
        <x:v>0</x:v>
      </x:c>
      <x:c r="F460" s="77" t="n"/>
      <x:c r="G460" s="76" t="n">
        <x:f>M194</x:f>
        <x:v>0</x:v>
      </x:c>
      <x:c r="H460" s="76" t="n"/>
      <x:c r="I460" s="76" t="n"/>
      <x:c r="J460" s="76" t="n"/>
      <x:c r="K460" s="76" t="n"/>
      <x:c r="L460" s="76" t="n"/>
      <x:c r="M460" s="76" t="n"/>
    </x:row>
    <x:row r="461">
      <x:c r="A461" s="80" t="n">
        <x:f>A195</x:f>
        <x:v>0</x:v>
      </x:c>
      <x:c r="B461" s="76" t="n"/>
      <x:c r="C461" s="76" t="n"/>
      <x:c r="D461" s="76" t="n"/>
      <x:c r="E461" s="80" t="n">
        <x:f>F195</x:f>
        <x:v>0</x:v>
      </x:c>
      <x:c r="F461" s="77" t="n"/>
      <x:c r="G461" s="76" t="n">
        <x:f>M195</x:f>
        <x:v>0</x:v>
      </x:c>
      <x:c r="H461" s="76" t="n"/>
      <x:c r="I461" s="76" t="n"/>
      <x:c r="J461" s="76" t="n"/>
      <x:c r="K461" s="76" t="n"/>
      <x:c r="L461" s="76" t="n"/>
      <x:c r="M461" s="76" t="n"/>
    </x:row>
    <x:row r="462">
      <x:c r="A462" s="80" t="n">
        <x:f>A196</x:f>
        <x:v>0</x:v>
      </x:c>
      <x:c r="B462" s="76" t="n"/>
      <x:c r="C462" s="76" t="n"/>
      <x:c r="D462" s="76" t="n"/>
      <x:c r="E462" s="80" t="n">
        <x:f>F196</x:f>
        <x:v>0</x:v>
      </x:c>
      <x:c r="F462" s="77" t="n"/>
      <x:c r="G462" s="76" t="n">
        <x:f>M196</x:f>
        <x:v>0</x:v>
      </x:c>
      <x:c r="H462" s="76" t="n"/>
      <x:c r="I462" s="76" t="n"/>
      <x:c r="J462" s="76" t="n"/>
      <x:c r="K462" s="76" t="n"/>
      <x:c r="L462" s="76" t="n"/>
      <x:c r="M462" s="76" t="n"/>
    </x:row>
    <x:row r="463">
      <x:c r="A463" s="80" t="n">
        <x:f>A197</x:f>
        <x:v>0</x:v>
      </x:c>
      <x:c r="B463" s="76" t="n"/>
      <x:c r="C463" s="76" t="n"/>
      <x:c r="D463" s="76" t="n"/>
      <x:c r="E463" s="80" t="n">
        <x:f>F197</x:f>
        <x:v>0</x:v>
      </x:c>
      <x:c r="F463" s="77" t="n"/>
      <x:c r="G463" s="76" t="n">
        <x:f>M197</x:f>
        <x:v>0</x:v>
      </x:c>
      <x:c r="H463" s="76" t="n"/>
      <x:c r="I463" s="76" t="n"/>
      <x:c r="J463" s="76" t="n"/>
      <x:c r="K463" s="76" t="n"/>
      <x:c r="L463" s="76" t="n"/>
      <x:c r="M463" s="76" t="n"/>
    </x:row>
    <x:row r="464">
      <x:c r="A464" s="80" t="n">
        <x:f>A198</x:f>
        <x:v>0</x:v>
      </x:c>
      <x:c r="B464" s="76" t="n"/>
      <x:c r="C464" s="76" t="n"/>
      <x:c r="D464" s="76" t="n"/>
      <x:c r="E464" s="80" t="n">
        <x:f>F198</x:f>
        <x:v>0</x:v>
      </x:c>
      <x:c r="F464" s="77" t="n"/>
      <x:c r="G464" s="76" t="n">
        <x:f>M198</x:f>
        <x:v>0</x:v>
      </x:c>
      <x:c r="H464" s="76" t="n"/>
      <x:c r="I464" s="76" t="n"/>
      <x:c r="J464" s="76" t="n"/>
      <x:c r="K464" s="76" t="n"/>
      <x:c r="L464" s="76" t="n"/>
      <x:c r="M464" s="76" t="n"/>
    </x:row>
    <x:row r="465">
      <x:c r="A465" s="80" t="n">
        <x:f>A199</x:f>
        <x:v>0</x:v>
      </x:c>
      <x:c r="B465" s="76" t="n"/>
      <x:c r="C465" s="76" t="n"/>
      <x:c r="D465" s="76" t="n"/>
      <x:c r="E465" s="80" t="n">
        <x:f>F199</x:f>
        <x:v>0</x:v>
      </x:c>
      <x:c r="F465" s="77" t="n"/>
      <x:c r="G465" s="76" t="n">
        <x:f>M199</x:f>
        <x:v>0</x:v>
      </x:c>
      <x:c r="H465" s="76" t="n"/>
      <x:c r="I465" s="76" t="n"/>
      <x:c r="J465" s="76" t="n"/>
      <x:c r="K465" s="76" t="n"/>
      <x:c r="L465" s="76" t="n"/>
      <x:c r="M465" s="76" t="n"/>
    </x:row>
    <x:row r="466">
      <x:c r="A466" s="80" t="n">
        <x:f>A200</x:f>
        <x:v>0</x:v>
      </x:c>
      <x:c r="B466" s="76" t="n"/>
      <x:c r="C466" s="76" t="n"/>
      <x:c r="D466" s="76" t="n"/>
      <x:c r="E466" s="80" t="n">
        <x:f>F200</x:f>
        <x:v>0</x:v>
      </x:c>
      <x:c r="F466" s="77" t="n"/>
      <x:c r="G466" s="76" t="n">
        <x:f>M200</x:f>
        <x:v>0</x:v>
      </x:c>
      <x:c r="H466" s="76" t="n"/>
      <x:c r="I466" s="76" t="n"/>
      <x:c r="J466" s="76" t="n"/>
      <x:c r="K466" s="76" t="n"/>
      <x:c r="L466" s="76" t="n"/>
      <x:c r="M466" s="76" t="n"/>
    </x:row>
    <x:row r="467">
      <x:c r="A467" s="80" t="n">
        <x:f>A201</x:f>
        <x:v>0</x:v>
      </x:c>
      <x:c r="B467" s="76" t="n"/>
      <x:c r="C467" s="76" t="n"/>
      <x:c r="D467" s="76" t="n"/>
      <x:c r="E467" s="80" t="n">
        <x:f>F201</x:f>
        <x:v>0</x:v>
      </x:c>
      <x:c r="F467" s="77" t="n"/>
      <x:c r="G467" s="76" t="n">
        <x:f>M201</x:f>
        <x:v>0</x:v>
      </x:c>
      <x:c r="H467" s="76" t="n"/>
      <x:c r="I467" s="76" t="n"/>
      <x:c r="J467" s="76" t="n"/>
      <x:c r="K467" s="76" t="n"/>
      <x:c r="L467" s="76" t="n"/>
      <x:c r="M467" s="76" t="n"/>
    </x:row>
    <x:row r="468">
      <x:c r="A468" s="80" t="n">
        <x:f>A202</x:f>
        <x:v>0</x:v>
      </x:c>
      <x:c r="B468" s="76" t="n"/>
      <x:c r="C468" s="76" t="n"/>
      <x:c r="D468" s="76" t="n"/>
      <x:c r="E468" s="80" t="n">
        <x:f>F202</x:f>
        <x:v>0</x:v>
      </x:c>
      <x:c r="F468" s="77" t="n"/>
      <x:c r="G468" s="76" t="n">
        <x:f>M202</x:f>
        <x:v>0</x:v>
      </x:c>
      <x:c r="H468" s="76" t="n"/>
      <x:c r="I468" s="76" t="n"/>
      <x:c r="J468" s="76" t="n"/>
      <x:c r="K468" s="76" t="n"/>
      <x:c r="L468" s="76" t="n"/>
      <x:c r="M468" s="76" t="n"/>
    </x:row>
    <x:row r="472" s="97" customFormat="1" ht="24" customHeight="1">
      <x:c r="A472" s="99" t="inlineStr">
        <x:is>
          <x:t xml:space="preserve">TEMPLATE CONTRACT</x:t>
        </x:is>
      </x:c>
      <x:c r="B472" s="154" t="n"/>
      <x:c r="C472" s="154" t="n"/>
      <x:c r="D472" s="154" t="n"/>
      <x:c r="E472" s="154" t="n"/>
      <x:c r="F472" s="154" t="n"/>
      <x:c r="G472" s="154" t="n"/>
      <x:c r="H472" s="154" t="n"/>
      <x:c r="I472" s="154" t="n"/>
      <x:c r="J472" s="154" t="n"/>
      <x:c r="K472" s="154" t="n"/>
      <x:c r="L472" s="154" t="n"/>
      <x:c r="M472" s="154" t="n"/>
      <x:c r="N472" s="154" t="n"/>
      <x:c r="O472" s="154" t="n"/>
      <x:c r="P472" s="154" t="n"/>
      <x:c r="Q472" s="154" t="n"/>
      <x:c r="R472" s="154" t="n"/>
      <x:c r="S472" s="154" t="n"/>
      <x:c r="T472" s="154" t="n"/>
    </x:row>
    <x:row r="473">
      <x:c r="A473" s="105" t="inlineStr">
        <x:is>
          <x:t xml:space="preserve">Trust is assigned at |▪︎▪︎| BitGroup level; the visual Trust lane only projects that assignment across constituent coordinates.</x:t>
        </x:is>
      </x:c>
    </x:row>
    <x:row r="474">
      <x:c r="A474" s="105" t="inlineStr">
        <x:is>
          <x:t xml:space="preserve">Bit Type codes come from 🛠️A. Trust codes come from 🛠️B. Links are registered in 🔗A.</x:t>
        </x:is>
      </x:c>
    </x:row>
    <x:row r="475">
      <x:c r="A475" s="105" t="inlineStr">
        <x:is>
          <x:t xml:space="preserve">The visual State lane is test input and is not semantic authority.</x:t>
        </x:is>
      </x:c>
    </x:row>
    <x:row r="476">
      <x:c r="A476" s="105" t="inlineStr">
        <x:is>
          <x:t xml:space="preserve">If a real SK cannot fit this grammar without special-case hacking, PATCH the Builder shell rather than the SK.</x:t>
        </x:is>
      </x:c>
    </x:row>
    <x:row r="479" s="97" customFormat="1" ht="15.600000381469727" customHeight="1">
      <x:c r="A479" s="99" t="inlineStr">
        <x:is>
          <x:t xml:space="preserve">TIME-128 SEED INSPECTION — PATCH REGISTER</x:t>
        </x:is>
      </x:c>
      <x:c r="B479" s="154" t="n"/>
      <x:c r="C479" s="154" t="n"/>
      <x:c r="D479" s="154" t="n"/>
      <x:c r="E479" s="154" t="n"/>
      <x:c r="F479" s="154" t="n"/>
      <x:c r="G479" s="154" t="n"/>
      <x:c r="H479" s="154" t="n"/>
      <x:c r="I479" s="154" t="n"/>
      <x:c r="J479" s="154" t="n"/>
      <x:c r="K479" s="154" t="n"/>
      <x:c r="L479" s="154" t="n"/>
      <x:c r="M479" s="154" t="n"/>
      <x:c r="N479" s="154" t="n"/>
      <x:c r="O479" s="154" t="n"/>
      <x:c r="P479" s="154" t="n"/>
      <x:c r="Q479" s="154" t="n"/>
      <x:c r="R479" s="154" t="n"/>
      <x:c r="S479" s="154" t="n"/>
      <x:c r="T479" s="154" t="n"/>
    </x:row>
    <x:row r="480" s="97" customFormat="1" ht="42" customHeight="1">
      <x:c r="A480" s="94" t="inlineStr">
        <x:is>
          <x:t xml:space="preserve">PASS</x:t>
        </x:is>
      </x:c>
      <x:c r="B480" s="150" t="inlineStr">
        <x:is>
          <x:t xml:space="preserve">All 128 coordinates, 16 BitGroups, reusable Bit identities, Trust assignments, semantic placements, live state slices, and Reader outputs fit in the shell.</x:t>
        </x:is>
      </x:c>
    </x:row>
    <x:row r="481" s="97" customFormat="1" ht="42" customHeight="1">
      <x:c r="A481" s="94" t="inlineStr">
        <x:is>
          <x:t xml:space="preserve">PASS</x:t>
        </x:is>
      </x:c>
      <x:c r="B481" s="150" t="inlineStr">
        <x:is>
          <x:t xml:space="preserve">SCALAR-1 can remain the registered physical machinery while E1/G1/O1 carry presence semantics through Semantic Placement; physical Type and placement meaning remain separate.</x:t>
        </x:is>
      </x:c>
    </x:row>
    <x:row r="482" s="97" customFormat="1" ht="54" customHeight="1">
      <x:c r="A482" s="95" t="inlineStr">
        <x:is>
          <x:t xml:space="preserve">PATCHED 1</x:t>
        </x:is>
      </x:c>
      <x:c r="B482" s="150" t="inlineStr">
        <x:is>
          <x:t xml:space="preserve">Placement ID, Registered BitGroup, Semantic Key, and Semantic Role are now separate first-class BitGroup fields. The visual GROUP lane renders Registered BitGroup rather than the placement record identity.</x:t>
        </x:is>
      </x:c>
    </x:row>
    <x:row r="483" s="97" customFormat="1" ht="54" customHeight="1">
      <x:c r="A483" s="95" t="inlineStr">
        <x:is>
          <x:t xml:space="preserve">PATCHED 2</x:t>
        </x:is>
      </x:c>
      <x:c r="B483" s="150" t="inlineStr">
        <x:is>
          <x:t xml:space="preserve">Reader testing now separates Raw Validity from Semantic Validity. H1 therefore remains raw-valid as SCALAR-5=25 while Reader semantics correctly mark Hour=25 INVALID; M1 raw decode is valid while semantic meaning remains UNRESOLVED.</x:t>
        </x:is>
      </x:c>
    </x:row>
    <x:row r="484" s="97" customFormat="1" ht="54" customHeight="1">
      <x:c r="A484" s="95" t="inlineStr">
        <x:is>
          <x:t xml:space="preserve">PATCHED 3</x:t>
        </x:is>
      </x:c>
      <x:c r="B484" s="150" t="inlineStr">
        <x:is>
          <x:t xml:space="preserve">Governing Condition / Inputs and Applicability are now separate Reader fields. E1/G1/J1/O1 gating is explicit and remains distinct from ₸4 CONDITIONAL Trust.</x:t>
        </x:is>
      </x:c>
    </x:row>
    <x:row r="485" s="97" customFormat="1" ht="54" customHeight="1">
      <x:c r="A485" s="95" t="inlineStr">
        <x:is>
          <x:t xml:space="preserve">PATCHED 4</x:t>
        </x:is>
      </x:c>
      <x:c r="B485" s="150" t="inlineStr">
        <x:is>
          <x:t xml:space="preserve">A structured 📖 CODE - READER CODES sheet now carries Reader-local code dictionaries. TIME-J1 and TIME-M1 are seeded from the live Reader registry; missing codes remain unresolved rather than guessed.</x:t>
        </x:is>
      </x:c>
    </x:row>
    <x:row r="486" s="97" customFormat="1" ht="54" customHeight="1">
      <x:c r="A486" s="95" t="inlineStr">
        <x:is>
          <x:t xml:space="preserve">PATCHED 5</x:t>
        </x:is>
      </x:c>
      <x:c r="B486" s="150" t="inlineStr">
        <x:is>
          <x:t xml:space="preserve">Serialization Orientation is now a first-class BitGroup placement field. TIME records MSB-FIRST for scalar machinery, MSB-FIRST · SIGN AT START for TWOS, and positional left-to-right local member order for MASK.</x:t>
        </x:is>
      </x:c>
    </x:row>
  </x:sheetData>
  <x:mergeCells>
    <x:mergeCell ref="A475:T475"/>
    <x:mergeCell ref="A34:T34"/>
    <x:mergeCell ref="A48:T48"/>
    <x:mergeCell ref="B482:R482"/>
    <x:mergeCell ref="A73:T73"/>
    <x:mergeCell ref="B483:R483"/>
    <x:mergeCell ref="K9:R9"/>
    <x:mergeCell ref="A11:T11"/>
    <x:mergeCell ref="A1:T1"/>
    <x:mergeCell ref="A476:T476"/>
    <x:mergeCell ref="A339:T339"/>
    <x:mergeCell ref="A70:T70"/>
    <x:mergeCell ref="A473:T473"/>
    <x:mergeCell ref="B484:R484"/>
    <x:mergeCell ref="A472:T472"/>
    <x:mergeCell ref="A41:T41"/>
    <x:mergeCell ref="B480:R480"/>
    <x:mergeCell ref="A27:T27"/>
    <x:mergeCell ref="A474:T474"/>
    <x:mergeCell ref="A55:T55"/>
    <x:mergeCell ref="K8:R8"/>
    <x:mergeCell ref="A71:T71"/>
    <x:mergeCell ref="A2:T2"/>
    <x:mergeCell ref="B481:R481"/>
    <x:mergeCell ref="A5:T5"/>
    <x:mergeCell ref="A479:T479"/>
    <x:mergeCell ref="A206:T206"/>
    <x:mergeCell ref="B485:R485"/>
    <x:mergeCell ref="K7:R7"/>
    <x:mergeCell ref="A62:T62"/>
    <x:mergeCell ref="B486:R486"/>
    <x:mergeCell ref="A20:T20"/>
    <x:mergeCell ref="K10:R10"/>
    <x:mergeCell ref="K6:R6"/>
    <x:mergeCell ref="A13:T13"/>
  </x:mergeCells>
  <x:conditionalFormatting sqref="B15:Q15">
    <x:cfRule type="cellIs" dxfId="16" priority="1" operator="equal">
      <x:formula>"₸1"</x:formula>
    </x:cfRule>
    <x:cfRule type="cellIs" dxfId="15" priority="2" operator="equal">
      <x:formula>"₸2"</x:formula>
    </x:cfRule>
    <x:cfRule type="cellIs" dxfId="14" priority="3" operator="equal">
      <x:formula>"₸3"</x:formula>
    </x:cfRule>
    <x:cfRule type="cellIs" dxfId="13" priority="4" operator="equal">
      <x:formula>"₸4"</x:formula>
    </x:cfRule>
    <x:cfRule type="cellIs" dxfId="12" priority="5" operator="equal">
      <x:formula>"₸5"</x:formula>
    </x:cfRule>
  </x:conditionalFormatting>
  <x:conditionalFormatting sqref="B16:Q16">
    <x:cfRule type="cellIs" dxfId="11" priority="6" operator="equal">
      <x:formula>"1"</x:formula>
    </x:cfRule>
    <x:cfRule type="cellIs" dxfId="10" priority="7" operator="equal">
      <x:formula>"2A"</x:formula>
    </x:cfRule>
    <x:cfRule type="cellIs" dxfId="9" priority="8" operator="equal">
      <x:formula>"2B"</x:formula>
    </x:cfRule>
    <x:cfRule type="cellIs" dxfId="8" priority="9" operator="equal">
      <x:formula>"3"</x:formula>
    </x:cfRule>
    <x:cfRule type="cellIs" dxfId="7" priority="10" operator="equal">
      <x:formula>"4"</x:formula>
    </x:cfRule>
    <x:cfRule type="cellIs" dxfId="6" priority="11" operator="equal">
      <x:formula>"5"</x:formula>
    </x:cfRule>
    <x:cfRule type="cellIs" dxfId="5" priority="12" operator="equal">
      <x:formula>"6"</x:formula>
    </x:cfRule>
    <x:cfRule type="cellIs" dxfId="4" priority="13" operator="equal">
      <x:formula>"7"</x:formula>
    </x:cfRule>
    <x:cfRule type="cellIs" dxfId="3" priority="14" operator="equal">
      <x:formula>"8"</x:formula>
    </x:cfRule>
    <x:cfRule type="cellIs" dxfId="2" priority="15" operator="equal">
      <x:formula>"9"</x:formula>
    </x:cfRule>
    <x:cfRule type="cellIs" dxfId="1" priority="16" operator="equal">
      <x:formula>"10"</x:formula>
    </x:cfRule>
    <x:cfRule type="cellIs" dxfId="0" priority="17" operator="equal">
      <x:formula>"11"</x:formula>
    </x:cfRule>
  </x:conditionalFormatting>
  <x:conditionalFormatting sqref="B22:Q22">
    <x:cfRule type="cellIs" dxfId="16" priority="18" operator="equal">
      <x:formula>"₸1"</x:formula>
    </x:cfRule>
    <x:cfRule type="cellIs" dxfId="15" priority="19" operator="equal">
      <x:formula>"₸2"</x:formula>
    </x:cfRule>
    <x:cfRule type="cellIs" dxfId="14" priority="20" operator="equal">
      <x:formula>"₸3"</x:formula>
    </x:cfRule>
    <x:cfRule type="cellIs" dxfId="13" priority="21" operator="equal">
      <x:formula>"₸4"</x:formula>
    </x:cfRule>
    <x:cfRule type="cellIs" dxfId="12" priority="22" operator="equal">
      <x:formula>"₸5"</x:formula>
    </x:cfRule>
  </x:conditionalFormatting>
  <x:conditionalFormatting sqref="B23:Q23">
    <x:cfRule type="cellIs" dxfId="11" priority="23" operator="equal">
      <x:formula>"1"</x:formula>
    </x:cfRule>
    <x:cfRule type="cellIs" dxfId="10" priority="24" operator="equal">
      <x:formula>"2A"</x:formula>
    </x:cfRule>
    <x:cfRule type="cellIs" dxfId="9" priority="25" operator="equal">
      <x:formula>"2B"</x:formula>
    </x:cfRule>
    <x:cfRule type="cellIs" dxfId="8" priority="26" operator="equal">
      <x:formula>"3"</x:formula>
    </x:cfRule>
    <x:cfRule type="cellIs" dxfId="7" priority="27" operator="equal">
      <x:formula>"4"</x:formula>
    </x:cfRule>
    <x:cfRule type="cellIs" dxfId="6" priority="28" operator="equal">
      <x:formula>"5"</x:formula>
    </x:cfRule>
    <x:cfRule type="cellIs" dxfId="5" priority="29" operator="equal">
      <x:formula>"6"</x:formula>
    </x:cfRule>
    <x:cfRule type="cellIs" dxfId="4" priority="30" operator="equal">
      <x:formula>"7"</x:formula>
    </x:cfRule>
    <x:cfRule type="cellIs" dxfId="3" priority="31" operator="equal">
      <x:formula>"8"</x:formula>
    </x:cfRule>
    <x:cfRule type="cellIs" dxfId="2" priority="32" operator="equal">
      <x:formula>"9"</x:formula>
    </x:cfRule>
    <x:cfRule type="cellIs" dxfId="1" priority="33" operator="equal">
      <x:formula>"10"</x:formula>
    </x:cfRule>
    <x:cfRule type="cellIs" dxfId="0" priority="34" operator="equal">
      <x:formula>"11"</x:formula>
    </x:cfRule>
  </x:conditionalFormatting>
  <x:conditionalFormatting sqref="B29:Q29">
    <x:cfRule type="cellIs" dxfId="16" priority="35" operator="equal">
      <x:formula>"₸1"</x:formula>
    </x:cfRule>
    <x:cfRule type="cellIs" dxfId="15" priority="36" operator="equal">
      <x:formula>"₸2"</x:formula>
    </x:cfRule>
    <x:cfRule type="cellIs" dxfId="14" priority="37" operator="equal">
      <x:formula>"₸3"</x:formula>
    </x:cfRule>
    <x:cfRule type="cellIs" dxfId="13" priority="38" operator="equal">
      <x:formula>"₸4"</x:formula>
    </x:cfRule>
    <x:cfRule type="cellIs" dxfId="12" priority="39" operator="equal">
      <x:formula>"₸5"</x:formula>
    </x:cfRule>
  </x:conditionalFormatting>
  <x:conditionalFormatting sqref="B30:Q30">
    <x:cfRule type="cellIs" dxfId="11" priority="40" operator="equal">
      <x:formula>"1"</x:formula>
    </x:cfRule>
    <x:cfRule type="cellIs" dxfId="10" priority="41" operator="equal">
      <x:formula>"2A"</x:formula>
    </x:cfRule>
    <x:cfRule type="cellIs" dxfId="9" priority="42" operator="equal">
      <x:formula>"2B"</x:formula>
    </x:cfRule>
    <x:cfRule type="cellIs" dxfId="8" priority="43" operator="equal">
      <x:formula>"3"</x:formula>
    </x:cfRule>
    <x:cfRule type="cellIs" dxfId="7" priority="44" operator="equal">
      <x:formula>"4"</x:formula>
    </x:cfRule>
    <x:cfRule type="cellIs" dxfId="6" priority="45" operator="equal">
      <x:formula>"5"</x:formula>
    </x:cfRule>
    <x:cfRule type="cellIs" dxfId="5" priority="46" operator="equal">
      <x:formula>"6"</x:formula>
    </x:cfRule>
    <x:cfRule type="cellIs" dxfId="4" priority="47" operator="equal">
      <x:formula>"7"</x:formula>
    </x:cfRule>
    <x:cfRule type="cellIs" dxfId="3" priority="48" operator="equal">
      <x:formula>"8"</x:formula>
    </x:cfRule>
    <x:cfRule type="cellIs" dxfId="2" priority="49" operator="equal">
      <x:formula>"9"</x:formula>
    </x:cfRule>
    <x:cfRule type="cellIs" dxfId="1" priority="50" operator="equal">
      <x:formula>"10"</x:formula>
    </x:cfRule>
    <x:cfRule type="cellIs" dxfId="0" priority="51" operator="equal">
      <x:formula>"11"</x:formula>
    </x:cfRule>
  </x:conditionalFormatting>
  <x:conditionalFormatting sqref="B36:Q36">
    <x:cfRule type="cellIs" dxfId="16" priority="52" operator="equal">
      <x:formula>"₸1"</x:formula>
    </x:cfRule>
    <x:cfRule type="cellIs" dxfId="15" priority="53" operator="equal">
      <x:formula>"₸2"</x:formula>
    </x:cfRule>
    <x:cfRule type="cellIs" dxfId="14" priority="54" operator="equal">
      <x:formula>"₸3"</x:formula>
    </x:cfRule>
    <x:cfRule type="cellIs" dxfId="13" priority="55" operator="equal">
      <x:formula>"₸4"</x:formula>
    </x:cfRule>
    <x:cfRule type="cellIs" dxfId="12" priority="56" operator="equal">
      <x:formula>"₸5"</x:formula>
    </x:cfRule>
  </x:conditionalFormatting>
  <x:conditionalFormatting sqref="B37:Q37">
    <x:cfRule type="cellIs" dxfId="11" priority="57" operator="equal">
      <x:formula>"1"</x:formula>
    </x:cfRule>
    <x:cfRule type="cellIs" dxfId="10" priority="58" operator="equal">
      <x:formula>"2A"</x:formula>
    </x:cfRule>
    <x:cfRule type="cellIs" dxfId="9" priority="59" operator="equal">
      <x:formula>"2B"</x:formula>
    </x:cfRule>
    <x:cfRule type="cellIs" dxfId="8" priority="60" operator="equal">
      <x:formula>"3"</x:formula>
    </x:cfRule>
    <x:cfRule type="cellIs" dxfId="7" priority="61" operator="equal">
      <x:formula>"4"</x:formula>
    </x:cfRule>
    <x:cfRule type="cellIs" dxfId="6" priority="62" operator="equal">
      <x:formula>"5"</x:formula>
    </x:cfRule>
    <x:cfRule type="cellIs" dxfId="5" priority="63" operator="equal">
      <x:formula>"6"</x:formula>
    </x:cfRule>
    <x:cfRule type="cellIs" dxfId="4" priority="64" operator="equal">
      <x:formula>"7"</x:formula>
    </x:cfRule>
    <x:cfRule type="cellIs" dxfId="3" priority="65" operator="equal">
      <x:formula>"8"</x:formula>
    </x:cfRule>
    <x:cfRule type="cellIs" dxfId="2" priority="66" operator="equal">
      <x:formula>"9"</x:formula>
    </x:cfRule>
    <x:cfRule type="cellIs" dxfId="1" priority="67" operator="equal">
      <x:formula>"10"</x:formula>
    </x:cfRule>
    <x:cfRule type="cellIs" dxfId="0" priority="68" operator="equal">
      <x:formula>"11"</x:formula>
    </x:cfRule>
  </x:conditionalFormatting>
  <x:conditionalFormatting sqref="B43:Q43">
    <x:cfRule type="cellIs" dxfId="16" priority="69" operator="equal">
      <x:formula>"₸1"</x:formula>
    </x:cfRule>
    <x:cfRule type="cellIs" dxfId="15" priority="70" operator="equal">
      <x:formula>"₸2"</x:formula>
    </x:cfRule>
    <x:cfRule type="cellIs" dxfId="14" priority="71" operator="equal">
      <x:formula>"₸3"</x:formula>
    </x:cfRule>
    <x:cfRule type="cellIs" dxfId="13" priority="72" operator="equal">
      <x:formula>"₸4"</x:formula>
    </x:cfRule>
    <x:cfRule type="cellIs" dxfId="12" priority="73" operator="equal">
      <x:formula>"₸5"</x:formula>
    </x:cfRule>
  </x:conditionalFormatting>
  <x:conditionalFormatting sqref="B44:Q44">
    <x:cfRule type="cellIs" dxfId="11" priority="74" operator="equal">
      <x:formula>"1"</x:formula>
    </x:cfRule>
    <x:cfRule type="cellIs" dxfId="10" priority="75" operator="equal">
      <x:formula>"2A"</x:formula>
    </x:cfRule>
    <x:cfRule type="cellIs" dxfId="9" priority="76" operator="equal">
      <x:formula>"2B"</x:formula>
    </x:cfRule>
    <x:cfRule type="cellIs" dxfId="8" priority="77" operator="equal">
      <x:formula>"3"</x:formula>
    </x:cfRule>
    <x:cfRule type="cellIs" dxfId="7" priority="78" operator="equal">
      <x:formula>"4"</x:formula>
    </x:cfRule>
    <x:cfRule type="cellIs" dxfId="6" priority="79" operator="equal">
      <x:formula>"5"</x:formula>
    </x:cfRule>
    <x:cfRule type="cellIs" dxfId="5" priority="80" operator="equal">
      <x:formula>"6"</x:formula>
    </x:cfRule>
    <x:cfRule type="cellIs" dxfId="4" priority="81" operator="equal">
      <x:formula>"7"</x:formula>
    </x:cfRule>
    <x:cfRule type="cellIs" dxfId="3" priority="82" operator="equal">
      <x:formula>"8"</x:formula>
    </x:cfRule>
    <x:cfRule type="cellIs" dxfId="2" priority="83" operator="equal">
      <x:formula>"9"</x:formula>
    </x:cfRule>
    <x:cfRule type="cellIs" dxfId="1" priority="84" operator="equal">
      <x:formula>"10"</x:formula>
    </x:cfRule>
    <x:cfRule type="cellIs" dxfId="0" priority="85" operator="equal">
      <x:formula>"11"</x:formula>
    </x:cfRule>
  </x:conditionalFormatting>
  <x:conditionalFormatting sqref="B50:Q50">
    <x:cfRule type="cellIs" dxfId="16" priority="86" operator="equal">
      <x:formula>"₸1"</x:formula>
    </x:cfRule>
    <x:cfRule type="cellIs" dxfId="15" priority="87" operator="equal">
      <x:formula>"₸2"</x:formula>
    </x:cfRule>
    <x:cfRule type="cellIs" dxfId="14" priority="88" operator="equal">
      <x:formula>"₸3"</x:formula>
    </x:cfRule>
    <x:cfRule type="cellIs" dxfId="13" priority="89" operator="equal">
      <x:formula>"₸4"</x:formula>
    </x:cfRule>
    <x:cfRule type="cellIs" dxfId="12" priority="90" operator="equal">
      <x:formula>"₸5"</x:formula>
    </x:cfRule>
  </x:conditionalFormatting>
  <x:conditionalFormatting sqref="B51:Q51">
    <x:cfRule type="cellIs" dxfId="11" priority="91" operator="equal">
      <x:formula>"1"</x:formula>
    </x:cfRule>
    <x:cfRule type="cellIs" dxfId="10" priority="92" operator="equal">
      <x:formula>"2A"</x:formula>
    </x:cfRule>
    <x:cfRule type="cellIs" dxfId="9" priority="93" operator="equal">
      <x:formula>"2B"</x:formula>
    </x:cfRule>
    <x:cfRule type="cellIs" dxfId="8" priority="94" operator="equal">
      <x:formula>"3"</x:formula>
    </x:cfRule>
    <x:cfRule type="cellIs" dxfId="7" priority="95" operator="equal">
      <x:formula>"4"</x:formula>
    </x:cfRule>
    <x:cfRule type="cellIs" dxfId="6" priority="96" operator="equal">
      <x:formula>"5"</x:formula>
    </x:cfRule>
    <x:cfRule type="cellIs" dxfId="5" priority="97" operator="equal">
      <x:formula>"6"</x:formula>
    </x:cfRule>
    <x:cfRule type="cellIs" dxfId="4" priority="98" operator="equal">
      <x:formula>"7"</x:formula>
    </x:cfRule>
    <x:cfRule type="cellIs" dxfId="3" priority="99" operator="equal">
      <x:formula>"8"</x:formula>
    </x:cfRule>
    <x:cfRule type="cellIs" dxfId="2" priority="100" operator="equal">
      <x:formula>"9"</x:formula>
    </x:cfRule>
    <x:cfRule type="cellIs" dxfId="1" priority="101" operator="equal">
      <x:formula>"10"</x:formula>
    </x:cfRule>
    <x:cfRule type="cellIs" dxfId="0" priority="102" operator="equal">
      <x:formula>"11"</x:formula>
    </x:cfRule>
  </x:conditionalFormatting>
  <x:conditionalFormatting sqref="B57:Q57">
    <x:cfRule type="cellIs" dxfId="16" priority="103" operator="equal">
      <x:formula>"₸1"</x:formula>
    </x:cfRule>
    <x:cfRule type="cellIs" dxfId="15" priority="104" operator="equal">
      <x:formula>"₸2"</x:formula>
    </x:cfRule>
    <x:cfRule type="cellIs" dxfId="14" priority="105" operator="equal">
      <x:formula>"₸3"</x:formula>
    </x:cfRule>
    <x:cfRule type="cellIs" dxfId="13" priority="106" operator="equal">
      <x:formula>"₸4"</x:formula>
    </x:cfRule>
    <x:cfRule type="cellIs" dxfId="12" priority="107" operator="equal">
      <x:formula>"₸5"</x:formula>
    </x:cfRule>
  </x:conditionalFormatting>
  <x:conditionalFormatting sqref="B58:Q58">
    <x:cfRule type="cellIs" dxfId="11" priority="108" operator="equal">
      <x:formula>"1"</x:formula>
    </x:cfRule>
    <x:cfRule type="cellIs" dxfId="10" priority="109" operator="equal">
      <x:formula>"2A"</x:formula>
    </x:cfRule>
    <x:cfRule type="cellIs" dxfId="9" priority="110" operator="equal">
      <x:formula>"2B"</x:formula>
    </x:cfRule>
    <x:cfRule type="cellIs" dxfId="8" priority="111" operator="equal">
      <x:formula>"3"</x:formula>
    </x:cfRule>
    <x:cfRule type="cellIs" dxfId="7" priority="112" operator="equal">
      <x:formula>"4"</x:formula>
    </x:cfRule>
    <x:cfRule type="cellIs" dxfId="6" priority="113" operator="equal">
      <x:formula>"5"</x:formula>
    </x:cfRule>
    <x:cfRule type="cellIs" dxfId="5" priority="114" operator="equal">
      <x:formula>"6"</x:formula>
    </x:cfRule>
    <x:cfRule type="cellIs" dxfId="4" priority="115" operator="equal">
      <x:formula>"7"</x:formula>
    </x:cfRule>
    <x:cfRule type="cellIs" dxfId="3" priority="116" operator="equal">
      <x:formula>"8"</x:formula>
    </x:cfRule>
    <x:cfRule type="cellIs" dxfId="2" priority="117" operator="equal">
      <x:formula>"9"</x:formula>
    </x:cfRule>
    <x:cfRule type="cellIs" dxfId="1" priority="118" operator="equal">
      <x:formula>"10"</x:formula>
    </x:cfRule>
    <x:cfRule type="cellIs" dxfId="0" priority="119" operator="equal">
      <x:formula>"11"</x:formula>
    </x:cfRule>
  </x:conditionalFormatting>
  <x:conditionalFormatting sqref="B64:Q64">
    <x:cfRule type="cellIs" dxfId="16" priority="120" operator="equal">
      <x:formula>"₸1"</x:formula>
    </x:cfRule>
    <x:cfRule type="cellIs" dxfId="15" priority="121" operator="equal">
      <x:formula>"₸2"</x:formula>
    </x:cfRule>
    <x:cfRule type="cellIs" dxfId="14" priority="122" operator="equal">
      <x:formula>"₸3"</x:formula>
    </x:cfRule>
    <x:cfRule type="cellIs" dxfId="13" priority="123" operator="equal">
      <x:formula>"₸4"</x:formula>
    </x:cfRule>
    <x:cfRule type="cellIs" dxfId="12" priority="124" operator="equal">
      <x:formula>"₸5"</x:formula>
    </x:cfRule>
  </x:conditionalFormatting>
  <x:conditionalFormatting sqref="B65:Q65">
    <x:cfRule type="cellIs" dxfId="11" priority="125" operator="equal">
      <x:formula>"1"</x:formula>
    </x:cfRule>
    <x:cfRule type="cellIs" dxfId="10" priority="126" operator="equal">
      <x:formula>"2A"</x:formula>
    </x:cfRule>
    <x:cfRule type="cellIs" dxfId="9" priority="127" operator="equal">
      <x:formula>"2B"</x:formula>
    </x:cfRule>
    <x:cfRule type="cellIs" dxfId="8" priority="128" operator="equal">
      <x:formula>"3"</x:formula>
    </x:cfRule>
    <x:cfRule type="cellIs" dxfId="7" priority="129" operator="equal">
      <x:formula>"4"</x:formula>
    </x:cfRule>
    <x:cfRule type="cellIs" dxfId="6" priority="130" operator="equal">
      <x:formula>"5"</x:formula>
    </x:cfRule>
    <x:cfRule type="cellIs" dxfId="5" priority="131" operator="equal">
      <x:formula>"6"</x:formula>
    </x:cfRule>
    <x:cfRule type="cellIs" dxfId="4" priority="132" operator="equal">
      <x:formula>"7"</x:formula>
    </x:cfRule>
    <x:cfRule type="cellIs" dxfId="3" priority="133" operator="equal">
      <x:formula>"8"</x:formula>
    </x:cfRule>
    <x:cfRule type="cellIs" dxfId="2" priority="134" operator="equal">
      <x:formula>"9"</x:formula>
    </x:cfRule>
    <x:cfRule type="cellIs" dxfId="1" priority="135" operator="equal">
      <x:formula>"10"</x:formula>
    </x:cfRule>
    <x:cfRule type="cellIs" dxfId="0" priority="136" operator="equal">
      <x:formula>"11"</x:formula>
    </x:cfRule>
  </x:conditionalFormatting>
  <x:dataValidations count="5">
    <x:dataValidation type="list" allowBlank="1" showDropDown="0" showInputMessage="0" showErrorMessage="0" sqref="D7">
      <x:formula1>"Descriptive,Model,Operational"</x:formula1>
    </x:dataValidation>
    <x:dataValidation type="list" allowBlank="1" showDropDown="0" showInputMessage="0" showErrorMessage="0" sqref="F75:F202">
      <x:formula1>TRUST_CODES</x:formula1>
    </x:dataValidation>
    <x:dataValidation type="list" allowBlank="1" showDropDown="0" showInputMessage="0" showErrorMessage="0" sqref="D208:D335">
      <x:formula1>BIT_TYPE_CODES</x:formula1>
    </x:dataValidation>
    <x:dataValidation type="list" allowBlank="1" showDropDown="0" showInputMessage="0" showErrorMessage="0" sqref="I208:I335">
      <x:formula1>"MATCH,REUSE,CREATE,RESERVED"</x:formula1>
    </x:dataValidation>
    <x:dataValidation type="list" allowBlank="1" showDropDown="0" showInputMessage="0" showErrorMessage="0" sqref="B18:Q18 B25:Q25 B32:Q32 B39:Q39 B46:Q46 B53:Q53 B60:Q60 B67:Q67">
      <x:formula1>"0,1"</x:formula1>
    </x:dataValidation>
  </x:dataValidations>
  <x:hyperlinks>
    <x:hyperlink ref="A3" location="'⁅▪︎|▪︎⁆ ➡️ - SK INDEX'!A1"/>
    <x:hyperlink xmlns:r="http://schemas.openxmlformats.org/officeDocument/2006/relationships" ref="K10" r:id="R357d70c766074c51"/>
  </x:hyperlinks>
  <x:pageMargins left="0.7" right="0.7" top="0.75" bottom="0.75" header="0.3" footer="0.3"/>
  <x:tableParts count="4">
    <x:tablePart xmlns:r="http://schemas.openxmlformats.org/officeDocument/2006/relationships" r:id="R17f9181b1a35420d"/>
    <x:tablePart xmlns:r="http://schemas.openxmlformats.org/officeDocument/2006/relationships" r:id="Red581616ff80472b"/>
    <x:tablePart xmlns:r="http://schemas.openxmlformats.org/officeDocument/2006/relationships" r:id="R665e71abdcad4380"/>
    <x:tablePart xmlns:r="http://schemas.openxmlformats.org/officeDocument/2006/relationships" r:id="Rce2810b50027428c"/>
  </x:tableParts>
</x:worksheet>
</file>

<file path=xl/worksheets/sheet12.xml><?xml version="1.0" encoding="utf-8"?>
<x:worksheet xmlns:x="http://schemas.openxmlformats.org/spreadsheetml/2006/main">
  <x:sheetPr>
    <x:tabColor rgb="FF38FF8B"/>
  </x:sheetPr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MUSIC-128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Task 01 implementation of MUSIC-128 using the current single-resolution 128-bit Builder grammar. Binary semantics follow MUSIC-128 v1.0 as preserved by the current v1.1 formal specification; no Builder PATCH is asserted by this import.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" t="inlineStr">
        <x:is>
          <x:t xml:space="preserve">TASK 01 TEST FIXTURE</x:t>
        </x:is>
      </x:c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</x:row>
    <x:row r="7" s="97" customFormat="1" ht="23.399999618530273" customHeight="1">
      <x:c r="A7" s="5" t="inlineStr">
        <x:is>
          <x:t xml:space="preserve">MUSIC-128</x:t>
        </x:is>
      </x:c>
      <x:c r="B7" s="5" t="n">
        <x:v>128</x:v>
      </x:c>
      <x:c r="C7" s="5" t="inlineStr">
        <x:is>
          <x:t xml:space="preserve">v1.0</x:t>
        </x:is>
      </x:c>
      <x:c r="D7" s="5" t="inlineStr">
        <x:is>
          <x:t xml:space="preserve">Model</x:t>
        </x:is>
      </x:c>
      <x:c r="E7" s="5" t="inlineStr">
        <x:is>
          <x:t xml:space="preserve">One bounded instrument-neutral musical event state answering: what musical state occurs? Owns pitch-class membership, one register code per active pitch class, rational duration, declared dynamic intensity, articulation flags, event-wide microtonal offset, version, and reserved expansion.</x:t>
        </x:is>
      </x:c>
      <x:c r="F7" s="5" t="inlineStr">
        <x:is>
          <x:t xml:space="preserve">SEED TEST</x:t>
        </x:is>
      </x:c>
      <x:c r="G7" s="5" t="inlineStr">
        <x:is>
          <x:t xml:space="preserve">Source SK: https://cerberusmatryoshka.org/sk-library/2530d585-d14c-41a1-a9fc-918a71994114 | Formal specification document revision v1.1; preserved binary contract v1.0: https://cerberusmatryoshka.org/read/ef66905a-2f20-4dd9-b8c2-75bf31afe893 | Test fixture: C4 quarter note, Dynamic 128, no articulation, 0 cents, Version 1, Reserved zero. | Trust: ₸1 / 100% assigned only as a Builder Task 01 seed value because the source specification does not declare a Trust record. | Task 02 will inspect structural fit; Task 03 owns any general Builder PATCH.</x:t>
        </x:is>
      </x:c>
      <x:c r="H7" s="155" t="inlineStr">
        <x:is>
          <x:t xml:space="preserve">NOT YET REGISTERED AT BITWORD LEVEL — use placement-level Serialization Orientation until the source SK declares a whole-word contract.</x:t>
        </x:is>
      </x:c>
      <x:c r="I7" s="75" t="inlineStr">
        <x:is>
          <x:t xml:space="preserve">⁅▪︎|▪︎⁆|1..7</x:t>
        </x:is>
      </x:c>
      <x:c r="J7" s="1" t="n"/>
      <x:c r="K7" s="1" t="inlineStr">
        <x:is>
          <x:t xml:space="preserve">MUSIC-128 Task 01 · C4 quarter note · Dynamic 128 · canonical v1.0 seed state</x:t>
        </x:is>
      </x:c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|▪︎▪︎||1..20</x:t>
        </x:is>
      </x:c>
      <x:c r="J8" s="1" t="n"/>
      <x:c r="K8" s="1" t="inlineStr">
        <x:is>
          <x:t xml:space="preserve">10000000000001100000000000000000000000000000000000000000000010000000001000000000000100000000000000001000000000000000000000000000</x:t>
        </x:is>
      </x:c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" t="inlineStr">
        <x:is>
          <x:t xml:space="preserve">Reader topology: A1:T1 · 20 placements · same 128-bit record · no Reader code dictionary required by this fixture</x:t>
        </x:is>
      </x:c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📖|1..13</x:t>
        </x:is>
      </x:c>
      <x:c r="J10" s="1" t="n"/>
      <x:c r="K10" s="1" t="inlineStr">
        <x:is>
          <x:t xml:space="preserve">Source: https://cerberusmatryoshka.org/read/ef66905a-2f20-4dd9-b8c2-75bf31afe893</x:t>
        </x:is>
      </x:c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IF($B$208="","",IFERROR(VLOOKUP($B$208,$A$75:$T$202,16,FALSE),""))</x:f>
        <x:v>MASK-12</x:v>
      </x:c>
      <x:c r="C14" s="39" t="str">
        <x:f>IF($B$209="","",IFERROR(VLOOKUP($B$209,$A$75:$T$202,16,FALSE),""))</x:f>
        <x:v>MASK-12</x:v>
      </x:c>
      <x:c r="D14" s="39" t="str">
        <x:f>IF($B$210="","",IFERROR(VLOOKUP($B$210,$A$75:$T$202,16,FALSE),""))</x:f>
        <x:v>MASK-12</x:v>
      </x:c>
      <x:c r="E14" s="39" t="str">
        <x:f>IF($B$211="","",IFERROR(VLOOKUP($B$211,$A$75:$T$202,16,FALSE),""))</x:f>
        <x:v>MASK-12</x:v>
      </x:c>
      <x:c r="F14" s="39" t="str">
        <x:f>IF($B$212="","",IFERROR(VLOOKUP($B$212,$A$75:$T$202,16,FALSE),""))</x:f>
        <x:v>MASK-12</x:v>
      </x:c>
      <x:c r="G14" s="39" t="str">
        <x:f>IF($B$213="","",IFERROR(VLOOKUP($B$213,$A$75:$T$202,16,FALSE),""))</x:f>
        <x:v>MASK-12</x:v>
      </x:c>
      <x:c r="H14" s="39" t="str">
        <x:f>IF($B$214="","",IFERROR(VLOOKUP($B$214,$A$75:$T$202,16,FALSE),""))</x:f>
        <x:v>MASK-12</x:v>
      </x:c>
      <x:c r="I14" s="39" t="str">
        <x:f>IF($B$215="","",IFERROR(VLOOKUP($B$215,$A$75:$T$202,16,FALSE),""))</x:f>
        <x:v>MASK-12</x:v>
      </x:c>
      <x:c r="J14" s="39" t="str">
        <x:f>IF($B$216="","",IFERROR(VLOOKUP($B$216,$A$75:$T$202,16,FALSE),""))</x:f>
        <x:v>MASK-12</x:v>
      </x:c>
      <x:c r="K14" s="39" t="str">
        <x:f>IF($B$217="","",IFERROR(VLOOKUP($B$217,$A$75:$T$202,16,FALSE),""))</x:f>
        <x:v>MASK-12</x:v>
      </x:c>
      <x:c r="L14" s="39" t="str">
        <x:f>IF($B$218="","",IFERROR(VLOOKUP($B$218,$A$75:$T$202,16,FALSE),""))</x:f>
        <x:v>MASK-12</x:v>
      </x:c>
      <x:c r="M14" s="39" t="str">
        <x:f>IF($B$219="","",IFERROR(VLOOKUP($B$219,$A$75:$T$202,16,FALSE),""))</x:f>
        <x:v>MASK-12</x:v>
      </x:c>
      <x:c r="N14" s="39" t="str">
        <x:f>IF($B$220="","",IFERROR(VLOOKUP($B$220,$A$75:$T$202,16,FALSE),""))</x:f>
        <x:v>SCALAR-4</x:v>
      </x:c>
      <x:c r="O14" s="39" t="str">
        <x:f>IF($B$221="","",IFERROR(VLOOKUP($B$221,$A$75:$T$202,16,FALSE),""))</x:f>
        <x:v>SCALAR-4</x:v>
      </x:c>
      <x:c r="P14" s="39" t="str">
        <x:f>IF($B$222="","",IFERROR(VLOOKUP($B$222,$A$75:$T$202,16,FALSE),""))</x:f>
        <x:v>SCALAR-4</x:v>
      </x:c>
      <x:c r="Q14" s="39" t="str">
        <x:f>IF($B$223="","",IFERROR(VLOOKUP($B$223,$A$75:$T$202,16,FALSE),""))</x:f>
        <x:v>SCALAR-4</x:v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IF($B$208="","",IFERROR(VLOOKUP($B$208,$A$75:$T$202,6,FALSE),""))</x:f>
        <x:v>₸1</x:v>
      </x:c>
      <x:c r="C15" s="39" t="str">
        <x:f>IF($B$209="","",IFERROR(VLOOKUP($B$209,$A$75:$T$202,6,FALSE),""))</x:f>
        <x:v>₸1</x:v>
      </x:c>
      <x:c r="D15" s="39" t="str">
        <x:f>IF($B$210="","",IFERROR(VLOOKUP($B$210,$A$75:$T$202,6,FALSE),""))</x:f>
        <x:v>₸1</x:v>
      </x:c>
      <x:c r="E15" s="39" t="str">
        <x:f>IF($B$211="","",IFERROR(VLOOKUP($B$211,$A$75:$T$202,6,FALSE),""))</x:f>
        <x:v>₸1</x:v>
      </x:c>
      <x:c r="F15" s="39" t="str">
        <x:f>IF($B$212="","",IFERROR(VLOOKUP($B$212,$A$75:$T$202,6,FALSE),""))</x:f>
        <x:v>₸1</x:v>
      </x:c>
      <x:c r="G15" s="39" t="str">
        <x:f>IF($B$213="","",IFERROR(VLOOKUP($B$213,$A$75:$T$202,6,FALSE),""))</x:f>
        <x:v>₸1</x:v>
      </x:c>
      <x:c r="H15" s="39" t="str">
        <x:f>IF($B$214="","",IFERROR(VLOOKUP($B$214,$A$75:$T$202,6,FALSE),""))</x:f>
        <x:v>₸1</x:v>
      </x:c>
      <x:c r="I15" s="39" t="str">
        <x:f>IF($B$215="","",IFERROR(VLOOKUP($B$215,$A$75:$T$202,6,FALSE),""))</x:f>
        <x:v>₸1</x:v>
      </x:c>
      <x:c r="J15" s="39" t="str">
        <x:f>IF($B$216="","",IFERROR(VLOOKUP($B$216,$A$75:$T$202,6,FALSE),""))</x:f>
        <x:v>₸1</x:v>
      </x:c>
      <x:c r="K15" s="39" t="str">
        <x:f>IF($B$217="","",IFERROR(VLOOKUP($B$217,$A$75:$T$202,6,FALSE),""))</x:f>
        <x:v>₸1</x:v>
      </x:c>
      <x:c r="L15" s="39" t="str">
        <x:f>IF($B$218="","",IFERROR(VLOOKUP($B$218,$A$75:$T$202,6,FALSE),""))</x:f>
        <x:v>₸1</x:v>
      </x:c>
      <x:c r="M15" s="39" t="str">
        <x:f>IF($B$219="","",IFERROR(VLOOKUP($B$219,$A$75:$T$202,6,FALSE),""))</x:f>
        <x:v>₸1</x:v>
      </x:c>
      <x:c r="N15" s="39" t="str">
        <x:f>IF($B$220="","",IFERROR(VLOOKUP($B$220,$A$75:$T$202,6,FALSE),""))</x:f>
        <x:v>₸1</x:v>
      </x:c>
      <x:c r="O15" s="39" t="str">
        <x:f>IF($B$221="","",IFERROR(VLOOKUP($B$221,$A$75:$T$202,6,FALSE),""))</x:f>
        <x:v>₸1</x:v>
      </x:c>
      <x:c r="P15" s="39" t="str">
        <x:f>IF($B$222="","",IFERROR(VLOOKUP($B$222,$A$75:$T$202,6,FALSE),""))</x:f>
        <x:v>₸1</x:v>
      </x:c>
      <x:c r="Q15" s="39" t="str">
        <x:f>IF($B$223="","",IFERROR(VLOOKUP($B$223,$A$75:$T$202,6,FALSE),""))</x:f>
        <x:v>₸1</x:v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IF($D$208="","",$D$208)</x:f>
        <x:v>2A</x:v>
      </x:c>
      <x:c r="C16" s="39" t="str">
        <x:f>IF($D$209="","",$D$209)</x:f>
        <x:v>2B</x:v>
      </x:c>
      <x:c r="D16" s="39" t="str">
        <x:f>IF($D$210="","",$D$210)</x:f>
        <x:v>2A</x:v>
      </x:c>
      <x:c r="E16" s="39" t="str">
        <x:f>IF($D$211="","",$D$211)</x:f>
        <x:v>2B</x:v>
      </x:c>
      <x:c r="F16" s="39" t="str">
        <x:f>IF($D$212="","",$D$212)</x:f>
        <x:v>2A</x:v>
      </x:c>
      <x:c r="G16" s="39" t="str">
        <x:f>IF($D$213="","",$D$213)</x:f>
        <x:v>2B</x:v>
      </x:c>
      <x:c r="H16" s="39" t="str">
        <x:f>IF($D$214="","",$D$214)</x:f>
        <x:v>2A</x:v>
      </x:c>
      <x:c r="I16" s="39" t="str">
        <x:f>IF($D$215="","",$D$215)</x:f>
        <x:v>2B</x:v>
      </x:c>
      <x:c r="J16" s="39" t="str">
        <x:f>IF($D$216="","",$D$216)</x:f>
        <x:v>2A</x:v>
      </x:c>
      <x:c r="K16" s="39" t="str">
        <x:f>IF($D$217="","",$D$217)</x:f>
        <x:v>2B</x:v>
      </x:c>
      <x:c r="L16" s="39" t="str">
        <x:f>IF($D$218="","",$D$218)</x:f>
        <x:v>2A</x:v>
      </x:c>
      <x:c r="M16" s="39" t="str">
        <x:f>IF($D$219="","",$D$219)</x:f>
        <x:v>2B</x:v>
      </x:c>
      <x:c r="N16" s="39" t="str">
        <x:f>IF($D$220="","",$D$220)</x:f>
        <x:v>1</x:v>
      </x:c>
      <x:c r="O16" s="39" t="str">
        <x:f>IF($D$221="","",$D$221)</x:f>
        <x:v>1</x:v>
      </x:c>
      <x:c r="P16" s="39" t="str">
        <x:f>IF($D$222="","",$D$222)</x:f>
        <x:v>1</x:v>
      </x:c>
      <x:c r="Q16" s="39" t="str">
        <x:f>IF($D$223="","",$D$223)</x:f>
        <x:v>1</x:v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$A$208</x:f>
        <x:v>B000</x:v>
      </x:c>
      <x:c r="C17" s="39" t="str">
        <x:f>$A$209</x:f>
        <x:v>B001</x:v>
      </x:c>
      <x:c r="D17" s="39" t="str">
        <x:f>$A$210</x:f>
        <x:v>B002</x:v>
      </x:c>
      <x:c r="E17" s="39" t="str">
        <x:f>$A$211</x:f>
        <x:v>B003</x:v>
      </x:c>
      <x:c r="F17" s="39" t="str">
        <x:f>$A$212</x:f>
        <x:v>B004</x:v>
      </x:c>
      <x:c r="G17" s="39" t="str">
        <x:f>$A$213</x:f>
        <x:v>B005</x:v>
      </x:c>
      <x:c r="H17" s="39" t="str">
        <x:f>$A$214</x:f>
        <x:v>B006</x:v>
      </x:c>
      <x:c r="I17" s="39" t="str">
        <x:f>$A$215</x:f>
        <x:v>B007</x:v>
      </x:c>
      <x:c r="J17" s="39" t="str">
        <x:f>$A$216</x:f>
        <x:v>B008</x:v>
      </x:c>
      <x:c r="K17" s="39" t="str">
        <x:f>$A$217</x:f>
        <x:v>B009</x:v>
      </x:c>
      <x:c r="L17" s="39" t="str">
        <x:f>$A$218</x:f>
        <x:v>B010</x:v>
      </x:c>
      <x:c r="M17" s="39" t="str">
        <x:f>$A$219</x:f>
        <x:v>B011</x:v>
      </x:c>
      <x:c r="N17" s="39" t="str">
        <x:f>$A$220</x:f>
        <x:v>B012</x:v>
      </x:c>
      <x:c r="O17" s="39" t="str">
        <x:f>$A$221</x:f>
        <x:v>B013</x:v>
      </x:c>
      <x:c r="P17" s="39" t="str">
        <x:f>$A$222</x:f>
        <x:v>B014</x:v>
      </x:c>
      <x:c r="Q17" s="39" t="str">
        <x:f>$A$223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>
        <x:v>1</x:v>
      </x:c>
      <x:c r="C18" s="45" t="n">
        <x:v>0</x:v>
      </x:c>
      <x:c r="D18" s="45" t="n">
        <x:v>0</x:v>
      </x:c>
      <x:c r="E18" s="45" t="n">
        <x:v>0</x:v>
      </x:c>
      <x:c r="F18" s="45" t="n">
        <x:v>0</x:v>
      </x:c>
      <x:c r="G18" s="45" t="n">
        <x:v>0</x:v>
      </x:c>
      <x:c r="H18" s="45" t="n">
        <x:v>0</x:v>
      </x:c>
      <x:c r="I18" s="45" t="n">
        <x:v>0</x:v>
      </x:c>
      <x:c r="J18" s="45" t="n">
        <x:v>0</x:v>
      </x:c>
      <x:c r="K18" s="45" t="n">
        <x:v>0</x:v>
      </x:c>
      <x:c r="L18" s="45" t="n">
        <x:v>0</x:v>
      </x:c>
      <x:c r="M18" s="45" t="n">
        <x:v>0</x:v>
      </x:c>
      <x:c r="N18" s="45" t="n">
        <x:v>0</x:v>
      </x:c>
      <x:c r="O18" s="45" t="n">
        <x:v>1</x:v>
      </x:c>
      <x:c r="P18" s="45" t="n">
        <x:v>1</x:v>
      </x:c>
      <x:c r="Q18" s="45" t="n">
        <x:v>0</x:v>
      </x:c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IF($B$224="","",IFERROR(VLOOKUP($B$224,$A$75:$T$202,16,FALSE),""))</x:f>
        <x:v>SCALAR-4</x:v>
      </x:c>
      <x:c r="C21" s="39" t="str">
        <x:f>IF($B$225="","",IFERROR(VLOOKUP($B$225,$A$75:$T$202,16,FALSE),""))</x:f>
        <x:v>SCALAR-4</x:v>
      </x:c>
      <x:c r="D21" s="39" t="str">
        <x:f>IF($B$226="","",IFERROR(VLOOKUP($B$226,$A$75:$T$202,16,FALSE),""))</x:f>
        <x:v>SCALAR-4</x:v>
      </x:c>
      <x:c r="E21" s="39" t="str">
        <x:f>IF($B$227="","",IFERROR(VLOOKUP($B$227,$A$75:$T$202,16,FALSE),""))</x:f>
        <x:v>SCALAR-4</x:v>
      </x:c>
      <x:c r="F21" s="39" t="str">
        <x:f>IF($B$228="","",IFERROR(VLOOKUP($B$228,$A$75:$T$202,16,FALSE),""))</x:f>
        <x:v>SCALAR-4</x:v>
      </x:c>
      <x:c r="G21" s="39" t="str">
        <x:f>IF($B$229="","",IFERROR(VLOOKUP($B$229,$A$75:$T$202,16,FALSE),""))</x:f>
        <x:v>SCALAR-4</x:v>
      </x:c>
      <x:c r="H21" s="39" t="str">
        <x:f>IF($B$230="","",IFERROR(VLOOKUP($B$230,$A$75:$T$202,16,FALSE),""))</x:f>
        <x:v>SCALAR-4</x:v>
      </x:c>
      <x:c r="I21" s="39" t="str">
        <x:f>IF($B$231="","",IFERROR(VLOOKUP($B$231,$A$75:$T$202,16,FALSE),""))</x:f>
        <x:v>SCALAR-4</x:v>
      </x:c>
      <x:c r="J21" s="39" t="str">
        <x:f>IF($B$232="","",IFERROR(VLOOKUP($B$232,$A$75:$T$202,16,FALSE),""))</x:f>
        <x:v>SCALAR-4</x:v>
      </x:c>
      <x:c r="K21" s="39" t="str">
        <x:f>IF($B$233="","",IFERROR(VLOOKUP($B$233,$A$75:$T$202,16,FALSE),""))</x:f>
        <x:v>SCALAR-4</x:v>
      </x:c>
      <x:c r="L21" s="39" t="str">
        <x:f>IF($B$234="","",IFERROR(VLOOKUP($B$234,$A$75:$T$202,16,FALSE),""))</x:f>
        <x:v>SCALAR-4</x:v>
      </x:c>
      <x:c r="M21" s="39" t="str">
        <x:f>IF($B$235="","",IFERROR(VLOOKUP($B$235,$A$75:$T$202,16,FALSE),""))</x:f>
        <x:v>SCALAR-4</x:v>
      </x:c>
      <x:c r="N21" s="39" t="str">
        <x:f>IF($B$236="","",IFERROR(VLOOKUP($B$236,$A$75:$T$202,16,FALSE),""))</x:f>
        <x:v>SCALAR-4</x:v>
      </x:c>
      <x:c r="O21" s="39" t="str">
        <x:f>IF($B$237="","",IFERROR(VLOOKUP($B$237,$A$75:$T$202,16,FALSE),""))</x:f>
        <x:v>SCALAR-4</x:v>
      </x:c>
      <x:c r="P21" s="39" t="str">
        <x:f>IF($B$238="","",IFERROR(VLOOKUP($B$238,$A$75:$T$202,16,FALSE),""))</x:f>
        <x:v>SCALAR-4</x:v>
      </x:c>
      <x:c r="Q21" s="39" t="str">
        <x:f>IF($B$239="","",IFERROR(VLOOKUP($B$239,$A$75:$T$202,16,FALSE),""))</x:f>
        <x:v>SCALAR-4</x:v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IF($B$224="","",IFERROR(VLOOKUP($B$224,$A$75:$T$202,6,FALSE),""))</x:f>
        <x:v>₸1</x:v>
      </x:c>
      <x:c r="C22" s="39" t="str">
        <x:f>IF($B$225="","",IFERROR(VLOOKUP($B$225,$A$75:$T$202,6,FALSE),""))</x:f>
        <x:v>₸1</x:v>
      </x:c>
      <x:c r="D22" s="39" t="str">
        <x:f>IF($B$226="","",IFERROR(VLOOKUP($B$226,$A$75:$T$202,6,FALSE),""))</x:f>
        <x:v>₸1</x:v>
      </x:c>
      <x:c r="E22" s="39" t="str">
        <x:f>IF($B$227="","",IFERROR(VLOOKUP($B$227,$A$75:$T$202,6,FALSE),""))</x:f>
        <x:v>₸1</x:v>
      </x:c>
      <x:c r="F22" s="39" t="str">
        <x:f>IF($B$228="","",IFERROR(VLOOKUP($B$228,$A$75:$T$202,6,FALSE),""))</x:f>
        <x:v>₸1</x:v>
      </x:c>
      <x:c r="G22" s="39" t="str">
        <x:f>IF($B$229="","",IFERROR(VLOOKUP($B$229,$A$75:$T$202,6,FALSE),""))</x:f>
        <x:v>₸1</x:v>
      </x:c>
      <x:c r="H22" s="39" t="str">
        <x:f>IF($B$230="","",IFERROR(VLOOKUP($B$230,$A$75:$T$202,6,FALSE),""))</x:f>
        <x:v>₸1</x:v>
      </x:c>
      <x:c r="I22" s="39" t="str">
        <x:f>IF($B$231="","",IFERROR(VLOOKUP($B$231,$A$75:$T$202,6,FALSE),""))</x:f>
        <x:v>₸1</x:v>
      </x:c>
      <x:c r="J22" s="39" t="str">
        <x:f>IF($B$232="","",IFERROR(VLOOKUP($B$232,$A$75:$T$202,6,FALSE),""))</x:f>
        <x:v>₸1</x:v>
      </x:c>
      <x:c r="K22" s="39" t="str">
        <x:f>IF($B$233="","",IFERROR(VLOOKUP($B$233,$A$75:$T$202,6,FALSE),""))</x:f>
        <x:v>₸1</x:v>
      </x:c>
      <x:c r="L22" s="39" t="str">
        <x:f>IF($B$234="","",IFERROR(VLOOKUP($B$234,$A$75:$T$202,6,FALSE),""))</x:f>
        <x:v>₸1</x:v>
      </x:c>
      <x:c r="M22" s="39" t="str">
        <x:f>IF($B$235="","",IFERROR(VLOOKUP($B$235,$A$75:$T$202,6,FALSE),""))</x:f>
        <x:v>₸1</x:v>
      </x:c>
      <x:c r="N22" s="39" t="str">
        <x:f>IF($B$236="","",IFERROR(VLOOKUP($B$236,$A$75:$T$202,6,FALSE),""))</x:f>
        <x:v>₸1</x:v>
      </x:c>
      <x:c r="O22" s="39" t="str">
        <x:f>IF($B$237="","",IFERROR(VLOOKUP($B$237,$A$75:$T$202,6,FALSE),""))</x:f>
        <x:v>₸1</x:v>
      </x:c>
      <x:c r="P22" s="39" t="str">
        <x:f>IF($B$238="","",IFERROR(VLOOKUP($B$238,$A$75:$T$202,6,FALSE),""))</x:f>
        <x:v>₸1</x:v>
      </x:c>
      <x:c r="Q22" s="39" t="str">
        <x:f>IF($B$239="","",IFERROR(VLOOKUP($B$239,$A$75:$T$202,6,FALSE),""))</x:f>
        <x:v>₸1</x:v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IF($D$224="","",$D$224)</x:f>
        <x:v>1</x:v>
      </x:c>
      <x:c r="C23" s="39" t="str">
        <x:f>IF($D$225="","",$D$225)</x:f>
        <x:v>1</x:v>
      </x:c>
      <x:c r="D23" s="39" t="str">
        <x:f>IF($D$226="","",$D$226)</x:f>
        <x:v>1</x:v>
      </x:c>
      <x:c r="E23" s="39" t="str">
        <x:f>IF($D$227="","",$D$227)</x:f>
        <x:v>1</x:v>
      </x:c>
      <x:c r="F23" s="39" t="str">
        <x:f>IF($D$228="","",$D$228)</x:f>
        <x:v>1</x:v>
      </x:c>
      <x:c r="G23" s="39" t="str">
        <x:f>IF($D$229="","",$D$229)</x:f>
        <x:v>1</x:v>
      </x:c>
      <x:c r="H23" s="39" t="str">
        <x:f>IF($D$230="","",$D$230)</x:f>
        <x:v>1</x:v>
      </x:c>
      <x:c r="I23" s="39" t="str">
        <x:f>IF($D$231="","",$D$231)</x:f>
        <x:v>1</x:v>
      </x:c>
      <x:c r="J23" s="39" t="str">
        <x:f>IF($D$232="","",$D$232)</x:f>
        <x:v>1</x:v>
      </x:c>
      <x:c r="K23" s="39" t="str">
        <x:f>IF($D$233="","",$D$233)</x:f>
        <x:v>1</x:v>
      </x:c>
      <x:c r="L23" s="39" t="str">
        <x:f>IF($D$234="","",$D$234)</x:f>
        <x:v>1</x:v>
      </x:c>
      <x:c r="M23" s="39" t="str">
        <x:f>IF($D$235="","",$D$235)</x:f>
        <x:v>1</x:v>
      </x:c>
      <x:c r="N23" s="39" t="str">
        <x:f>IF($D$236="","",$D$236)</x:f>
        <x:v>1</x:v>
      </x:c>
      <x:c r="O23" s="39" t="str">
        <x:f>IF($D$237="","",$D$237)</x:f>
        <x:v>1</x:v>
      </x:c>
      <x:c r="P23" s="39" t="str">
        <x:f>IF($D$238="","",$D$238)</x:f>
        <x:v>1</x:v>
      </x:c>
      <x:c r="Q23" s="39" t="str">
        <x:f>IF($D$239="","",$D$239)</x:f>
        <x:v>1</x:v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$A$224</x:f>
        <x:v>B016</x:v>
      </x:c>
      <x:c r="C24" s="39" t="str">
        <x:f>$A$225</x:f>
        <x:v>B017</x:v>
      </x:c>
      <x:c r="D24" s="39" t="str">
        <x:f>$A$226</x:f>
        <x:v>B018</x:v>
      </x:c>
      <x:c r="E24" s="39" t="str">
        <x:f>$A$227</x:f>
        <x:v>B019</x:v>
      </x:c>
      <x:c r="F24" s="39" t="str">
        <x:f>$A$228</x:f>
        <x:v>B020</x:v>
      </x:c>
      <x:c r="G24" s="39" t="str">
        <x:f>$A$229</x:f>
        <x:v>B021</x:v>
      </x:c>
      <x:c r="H24" s="39" t="str">
        <x:f>$A$230</x:f>
        <x:v>B022</x:v>
      </x:c>
      <x:c r="I24" s="39" t="str">
        <x:f>$A$231</x:f>
        <x:v>B023</x:v>
      </x:c>
      <x:c r="J24" s="39" t="str">
        <x:f>$A$232</x:f>
        <x:v>B024</x:v>
      </x:c>
      <x:c r="K24" s="39" t="str">
        <x:f>$A$233</x:f>
        <x:v>B025</x:v>
      </x:c>
      <x:c r="L24" s="39" t="str">
        <x:f>$A$234</x:f>
        <x:v>B026</x:v>
      </x:c>
      <x:c r="M24" s="39" t="str">
        <x:f>$A$235</x:f>
        <x:v>B027</x:v>
      </x:c>
      <x:c r="N24" s="39" t="str">
        <x:f>$A$236</x:f>
        <x:v>B028</x:v>
      </x:c>
      <x:c r="O24" s="39" t="str">
        <x:f>$A$237</x:f>
        <x:v>B029</x:v>
      </x:c>
      <x:c r="P24" s="39" t="str">
        <x:f>$A$238</x:f>
        <x:v>B030</x:v>
      </x:c>
      <x:c r="Q24" s="39" t="str">
        <x:f>$A$239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>
        <x:v>0</x:v>
      </x:c>
      <x:c r="C25" s="45" t="n">
        <x:v>0</x:v>
      </x:c>
      <x:c r="D25" s="45" t="n">
        <x:v>0</x:v>
      </x:c>
      <x:c r="E25" s="45" t="n">
        <x:v>0</x:v>
      </x:c>
      <x:c r="F25" s="45" t="n">
        <x:v>0</x:v>
      </x:c>
      <x:c r="G25" s="45" t="n">
        <x:v>0</x:v>
      </x:c>
      <x:c r="H25" s="45" t="n">
        <x:v>0</x:v>
      </x:c>
      <x:c r="I25" s="45" t="n">
        <x:v>0</x:v>
      </x:c>
      <x:c r="J25" s="45" t="n">
        <x:v>0</x:v>
      </x:c>
      <x:c r="K25" s="45" t="n">
        <x:v>0</x:v>
      </x:c>
      <x:c r="L25" s="45" t="n">
        <x:v>0</x:v>
      </x:c>
      <x:c r="M25" s="45" t="n">
        <x:v>0</x:v>
      </x:c>
      <x:c r="N25" s="45" t="n">
        <x:v>0</x:v>
      </x:c>
      <x:c r="O25" s="45" t="n">
        <x:v>0</x:v>
      </x:c>
      <x:c r="P25" s="45" t="n">
        <x:v>0</x:v>
      </x:c>
      <x:c r="Q25" s="45" t="n">
        <x:v>0</x:v>
      </x:c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48" t="inlineStr">
        <x:is>
          <x:t xml:space="preserve">B032–B047</x:t>
        </x:is>
      </x:c>
      <x:c r="B27" s="164" t="n"/>
      <x:c r="C27" s="164" t="n"/>
      <x:c r="D27" s="164" t="n"/>
      <x:c r="E27" s="164" t="n"/>
      <x:c r="F27" s="164" t="n"/>
      <x:c r="G27" s="164" t="n"/>
      <x:c r="H27" s="164" t="n"/>
      <x:c r="I27" s="164" t="n"/>
      <x:c r="J27" s="164" t="n"/>
      <x:c r="K27" s="164" t="n"/>
      <x:c r="L27" s="164" t="n"/>
      <x:c r="M27" s="164" t="n"/>
      <x:c r="N27" s="164" t="n"/>
      <x:c r="O27" s="164" t="n"/>
      <x:c r="P27" s="164" t="n"/>
      <x:c r="Q27" s="164" t="n"/>
      <x:c r="R27" s="164" t="n"/>
      <x:c r="S27" s="164" t="n"/>
      <x:c r="T27" s="164" t="n"/>
    </x:row>
    <x:row r="28">
      <x:c r="A28" s="38" t="inlineStr">
        <x:is>
          <x:t xml:space="preserve">BITGROUP</x:t>
        </x:is>
      </x:c>
      <x:c r="B28" s="39" t="str">
        <x:f>IF($B$240="","",IFERROR(VLOOKUP($B$240,$A$75:$T$202,16,FALSE),""))</x:f>
        <x:v>SCALAR-4</x:v>
      </x:c>
      <x:c r="C28" s="39" t="str">
        <x:f>IF($B$241="","",IFERROR(VLOOKUP($B$241,$A$75:$T$202,16,FALSE),""))</x:f>
        <x:v>SCALAR-4</x:v>
      </x:c>
      <x:c r="D28" s="39" t="str">
        <x:f>IF($B$242="","",IFERROR(VLOOKUP($B$242,$A$75:$T$202,16,FALSE),""))</x:f>
        <x:v>SCALAR-4</x:v>
      </x:c>
      <x:c r="E28" s="39" t="str">
        <x:f>IF($B$243="","",IFERROR(VLOOKUP($B$243,$A$75:$T$202,16,FALSE),""))</x:f>
        <x:v>SCALAR-4</x:v>
      </x:c>
      <x:c r="F28" s="39" t="str">
        <x:f>IF($B$244="","",IFERROR(VLOOKUP($B$244,$A$75:$T$202,16,FALSE),""))</x:f>
        <x:v>SCALAR-4</x:v>
      </x:c>
      <x:c r="G28" s="39" t="str">
        <x:f>IF($B$245="","",IFERROR(VLOOKUP($B$245,$A$75:$T$202,16,FALSE),""))</x:f>
        <x:v>SCALAR-4</x:v>
      </x:c>
      <x:c r="H28" s="39" t="str">
        <x:f>IF($B$246="","",IFERROR(VLOOKUP($B$246,$A$75:$T$202,16,FALSE),""))</x:f>
        <x:v>SCALAR-4</x:v>
      </x:c>
      <x:c r="I28" s="39" t="str">
        <x:f>IF($B$247="","",IFERROR(VLOOKUP($B$247,$A$75:$T$202,16,FALSE),""))</x:f>
        <x:v>SCALAR-4</x:v>
      </x:c>
      <x:c r="J28" s="39" t="str">
        <x:f>IF($B$248="","",IFERROR(VLOOKUP($B$248,$A$75:$T$202,16,FALSE),""))</x:f>
        <x:v>SCALAR-4</x:v>
      </x:c>
      <x:c r="K28" s="39" t="str">
        <x:f>IF($B$249="","",IFERROR(VLOOKUP($B$249,$A$75:$T$202,16,FALSE),""))</x:f>
        <x:v>SCALAR-4</x:v>
      </x:c>
      <x:c r="L28" s="39" t="str">
        <x:f>IF($B$250="","",IFERROR(VLOOKUP($B$250,$A$75:$T$202,16,FALSE),""))</x:f>
        <x:v>SCALAR-4</x:v>
      </x:c>
      <x:c r="M28" s="39" t="str">
        <x:f>IF($B$251="","",IFERROR(VLOOKUP($B$251,$A$75:$T$202,16,FALSE),""))</x:f>
        <x:v>SCALAR-4</x:v>
      </x:c>
      <x:c r="N28" s="39" t="str">
        <x:f>IF($B$252="","",IFERROR(VLOOKUP($B$252,$A$75:$T$202,16,FALSE),""))</x:f>
        <x:v>SCALAR-4</x:v>
      </x:c>
      <x:c r="O28" s="39" t="str">
        <x:f>IF($B$253="","",IFERROR(VLOOKUP($B$253,$A$75:$T$202,16,FALSE),""))</x:f>
        <x:v>SCALAR-4</x:v>
      </x:c>
      <x:c r="P28" s="39" t="str">
        <x:f>IF($B$254="","",IFERROR(VLOOKUP($B$254,$A$75:$T$202,16,FALSE),""))</x:f>
        <x:v>SCALAR-4</x:v>
      </x:c>
      <x:c r="Q28" s="39" t="str">
        <x:f>IF($B$255="","",IFERROR(VLOOKUP($B$255,$A$75:$T$202,16,FALSE),""))</x:f>
        <x:v>SCALAR-4</x:v>
      </x:c>
      <x:c r="R28" s="1" t="n"/>
      <x:c r="S28" s="1" t="n"/>
      <x:c r="T28" s="1" t="n"/>
    </x:row>
    <x:row r="29">
      <x:c r="A29" s="38" t="inlineStr">
        <x:is>
          <x:t xml:space="preserve">TRUST</x:t>
        </x:is>
      </x:c>
      <x:c r="B29" s="39" t="str">
        <x:f>IF($B$240="","",IFERROR(VLOOKUP($B$240,$A$75:$T$202,6,FALSE),""))</x:f>
        <x:v>₸1</x:v>
      </x:c>
      <x:c r="C29" s="39" t="str">
        <x:f>IF($B$241="","",IFERROR(VLOOKUP($B$241,$A$75:$T$202,6,FALSE),""))</x:f>
        <x:v>₸1</x:v>
      </x:c>
      <x:c r="D29" s="39" t="str">
        <x:f>IF($B$242="","",IFERROR(VLOOKUP($B$242,$A$75:$T$202,6,FALSE),""))</x:f>
        <x:v>₸1</x:v>
      </x:c>
      <x:c r="E29" s="39" t="str">
        <x:f>IF($B$243="","",IFERROR(VLOOKUP($B$243,$A$75:$T$202,6,FALSE),""))</x:f>
        <x:v>₸1</x:v>
      </x:c>
      <x:c r="F29" s="39" t="str">
        <x:f>IF($B$244="","",IFERROR(VLOOKUP($B$244,$A$75:$T$202,6,FALSE),""))</x:f>
        <x:v>₸1</x:v>
      </x:c>
      <x:c r="G29" s="39" t="str">
        <x:f>IF($B$245="","",IFERROR(VLOOKUP($B$245,$A$75:$T$202,6,FALSE),""))</x:f>
        <x:v>₸1</x:v>
      </x:c>
      <x:c r="H29" s="39" t="str">
        <x:f>IF($B$246="","",IFERROR(VLOOKUP($B$246,$A$75:$T$202,6,FALSE),""))</x:f>
        <x:v>₸1</x:v>
      </x:c>
      <x:c r="I29" s="39" t="str">
        <x:f>IF($B$247="","",IFERROR(VLOOKUP($B$247,$A$75:$T$202,6,FALSE),""))</x:f>
        <x:v>₸1</x:v>
      </x:c>
      <x:c r="J29" s="39" t="str">
        <x:f>IF($B$248="","",IFERROR(VLOOKUP($B$248,$A$75:$T$202,6,FALSE),""))</x:f>
        <x:v>₸1</x:v>
      </x:c>
      <x:c r="K29" s="39" t="str">
        <x:f>IF($B$249="","",IFERROR(VLOOKUP($B$249,$A$75:$T$202,6,FALSE),""))</x:f>
        <x:v>₸1</x:v>
      </x:c>
      <x:c r="L29" s="39" t="str">
        <x:f>IF($B$250="","",IFERROR(VLOOKUP($B$250,$A$75:$T$202,6,FALSE),""))</x:f>
        <x:v>₸1</x:v>
      </x:c>
      <x:c r="M29" s="39" t="str">
        <x:f>IF($B$251="","",IFERROR(VLOOKUP($B$251,$A$75:$T$202,6,FALSE),""))</x:f>
        <x:v>₸1</x:v>
      </x:c>
      <x:c r="N29" s="39" t="str">
        <x:f>IF($B$252="","",IFERROR(VLOOKUP($B$252,$A$75:$T$202,6,FALSE),""))</x:f>
        <x:v>₸1</x:v>
      </x:c>
      <x:c r="O29" s="39" t="str">
        <x:f>IF($B$253="","",IFERROR(VLOOKUP($B$253,$A$75:$T$202,6,FALSE),""))</x:f>
        <x:v>₸1</x:v>
      </x:c>
      <x:c r="P29" s="39" t="str">
        <x:f>IF($B$254="","",IFERROR(VLOOKUP($B$254,$A$75:$T$202,6,FALSE),""))</x:f>
        <x:v>₸1</x:v>
      </x:c>
      <x:c r="Q29" s="39" t="str">
        <x:f>IF($B$255="","",IFERROR(VLOOKUP($B$255,$A$75:$T$202,6,FALSE),""))</x:f>
        <x:v>₸1</x:v>
      </x:c>
      <x:c r="R29" s="1" t="n"/>
      <x:c r="S29" s="1" t="n"/>
      <x:c r="T29" s="1" t="n"/>
    </x:row>
    <x:row r="30">
      <x:c r="A30" s="38" t="inlineStr">
        <x:is>
          <x:t xml:space="preserve">BIT TYPE</x:t>
        </x:is>
      </x:c>
      <x:c r="B30" s="39" t="str">
        <x:f>IF($D$240="","",$D$240)</x:f>
        <x:v>1</x:v>
      </x:c>
      <x:c r="C30" s="39" t="str">
        <x:f>IF($D$241="","",$D$241)</x:f>
        <x:v>1</x:v>
      </x:c>
      <x:c r="D30" s="39" t="str">
        <x:f>IF($D$242="","",$D$242)</x:f>
        <x:v>1</x:v>
      </x:c>
      <x:c r="E30" s="39" t="str">
        <x:f>IF($D$243="","",$D$243)</x:f>
        <x:v>1</x:v>
      </x:c>
      <x:c r="F30" s="39" t="str">
        <x:f>IF($D$244="","",$D$244)</x:f>
        <x:v>1</x:v>
      </x:c>
      <x:c r="G30" s="39" t="str">
        <x:f>IF($D$245="","",$D$245)</x:f>
        <x:v>1</x:v>
      </x:c>
      <x:c r="H30" s="39" t="str">
        <x:f>IF($D$246="","",$D$246)</x:f>
        <x:v>1</x:v>
      </x:c>
      <x:c r="I30" s="39" t="str">
        <x:f>IF($D$247="","",$D$247)</x:f>
        <x:v>1</x:v>
      </x:c>
      <x:c r="J30" s="39" t="str">
        <x:f>IF($D$248="","",$D$248)</x:f>
        <x:v>1</x:v>
      </x:c>
      <x:c r="K30" s="39" t="str">
        <x:f>IF($D$249="","",$D$249)</x:f>
        <x:v>1</x:v>
      </x:c>
      <x:c r="L30" s="39" t="str">
        <x:f>IF($D$250="","",$D$250)</x:f>
        <x:v>1</x:v>
      </x:c>
      <x:c r="M30" s="39" t="str">
        <x:f>IF($D$251="","",$D$251)</x:f>
        <x:v>1</x:v>
      </x:c>
      <x:c r="N30" s="39" t="str">
        <x:f>IF($D$252="","",$D$252)</x:f>
        <x:v>1</x:v>
      </x:c>
      <x:c r="O30" s="39" t="str">
        <x:f>IF($D$253="","",$D$253)</x:f>
        <x:v>1</x:v>
      </x:c>
      <x:c r="P30" s="39" t="str">
        <x:f>IF($D$254="","",$D$254)</x:f>
        <x:v>1</x:v>
      </x:c>
      <x:c r="Q30" s="39" t="str">
        <x:f>IF($D$255="","",$D$255)</x:f>
        <x:v>1</x:v>
      </x:c>
      <x:c r="R30" s="1" t="n"/>
      <x:c r="S30" s="1" t="n"/>
      <x:c r="T30" s="1" t="n"/>
    </x:row>
    <x:row r="31">
      <x:c r="A31" s="38" t="inlineStr">
        <x:is>
          <x:t xml:space="preserve">POSITION</x:t>
        </x:is>
      </x:c>
      <x:c r="B31" s="39" t="str">
        <x:f>$A$240</x:f>
        <x:v>B032</x:v>
      </x:c>
      <x:c r="C31" s="39" t="str">
        <x:f>$A$241</x:f>
        <x:v>B033</x:v>
      </x:c>
      <x:c r="D31" s="39" t="str">
        <x:f>$A$242</x:f>
        <x:v>B034</x:v>
      </x:c>
      <x:c r="E31" s="39" t="str">
        <x:f>$A$243</x:f>
        <x:v>B035</x:v>
      </x:c>
      <x:c r="F31" s="39" t="str">
        <x:f>$A$244</x:f>
        <x:v>B036</x:v>
      </x:c>
      <x:c r="G31" s="39" t="str">
        <x:f>$A$245</x:f>
        <x:v>B037</x:v>
      </x:c>
      <x:c r="H31" s="39" t="str">
        <x:f>$A$246</x:f>
        <x:v>B038</x:v>
      </x:c>
      <x:c r="I31" s="39" t="str">
        <x:f>$A$247</x:f>
        <x:v>B039</x:v>
      </x:c>
      <x:c r="J31" s="39" t="str">
        <x:f>$A$248</x:f>
        <x:v>B040</x:v>
      </x:c>
      <x:c r="K31" s="39" t="str">
        <x:f>$A$249</x:f>
        <x:v>B041</x:v>
      </x:c>
      <x:c r="L31" s="39" t="str">
        <x:f>$A$250</x:f>
        <x:v>B042</x:v>
      </x:c>
      <x:c r="M31" s="39" t="str">
        <x:f>$A$251</x:f>
        <x:v>B043</x:v>
      </x:c>
      <x:c r="N31" s="39" t="str">
        <x:f>$A$252</x:f>
        <x:v>B044</x:v>
      </x:c>
      <x:c r="O31" s="39" t="str">
        <x:f>$A$253</x:f>
        <x:v>B045</x:v>
      </x:c>
      <x:c r="P31" s="39" t="str">
        <x:f>$A$254</x:f>
        <x:v>B046</x:v>
      </x:c>
      <x:c r="Q31" s="39" t="str">
        <x:f>$A$255</x:f>
        <x:v>B047</x:v>
      </x:c>
      <x:c r="R31" s="1" t="n"/>
      <x:c r="S31" s="1" t="n"/>
      <x:c r="T31" s="1" t="n"/>
    </x:row>
    <x:row r="32">
      <x:c r="A32" s="38" t="inlineStr">
        <x:is>
          <x:t xml:space="preserve">STATE</x:t>
        </x:is>
      </x:c>
      <x:c r="B32" s="45" t="n">
        <x:v>0</x:v>
      </x:c>
      <x:c r="C32" s="45" t="n">
        <x:v>0</x:v>
      </x:c>
      <x:c r="D32" s="45" t="n">
        <x:v>0</x:v>
      </x:c>
      <x:c r="E32" s="45" t="n">
        <x:v>0</x:v>
      </x:c>
      <x:c r="F32" s="45" t="n">
        <x:v>0</x:v>
      </x:c>
      <x:c r="G32" s="45" t="n">
        <x:v>0</x:v>
      </x:c>
      <x:c r="H32" s="45" t="n">
        <x:v>0</x:v>
      </x:c>
      <x:c r="I32" s="45" t="n">
        <x:v>0</x:v>
      </x:c>
      <x:c r="J32" s="45" t="n">
        <x:v>0</x:v>
      </x:c>
      <x:c r="K32" s="45" t="n">
        <x:v>0</x:v>
      </x:c>
      <x:c r="L32" s="45" t="n">
        <x:v>0</x:v>
      </x:c>
      <x:c r="M32" s="45" t="n">
        <x:v>0</x:v>
      </x:c>
      <x:c r="N32" s="45" t="n">
        <x:v>0</x:v>
      </x:c>
      <x:c r="O32" s="45" t="n">
        <x:v>0</x:v>
      </x:c>
      <x:c r="P32" s="45" t="n">
        <x:v>0</x:v>
      </x:c>
      <x:c r="Q32" s="45" t="n">
        <x:v>0</x:v>
      </x:c>
      <x:c r="R32" s="1" t="n"/>
      <x:c r="S32" s="1" t="n"/>
      <x:c r="T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</x:row>
    <x:row r="34">
      <x:c r="A34" s="148" t="inlineStr">
        <x:is>
          <x:t xml:space="preserve">B048–B063</x:t>
        </x:is>
      </x:c>
      <x:c r="B34" s="164" t="n"/>
      <x:c r="C34" s="164" t="n"/>
      <x:c r="D34" s="164" t="n"/>
      <x:c r="E34" s="164" t="n"/>
      <x:c r="F34" s="164" t="n"/>
      <x:c r="G34" s="164" t="n"/>
      <x:c r="H34" s="164" t="n"/>
      <x:c r="I34" s="164" t="n"/>
      <x:c r="J34" s="164" t="n"/>
      <x:c r="K34" s="164" t="n"/>
      <x:c r="L34" s="164" t="n"/>
      <x:c r="M34" s="164" t="n"/>
      <x:c r="N34" s="164" t="n"/>
      <x:c r="O34" s="164" t="n"/>
      <x:c r="P34" s="164" t="n"/>
      <x:c r="Q34" s="164" t="n"/>
      <x:c r="R34" s="164" t="n"/>
      <x:c r="S34" s="164" t="n"/>
      <x:c r="T34" s="164" t="n"/>
    </x:row>
    <x:row r="35">
      <x:c r="A35" s="38" t="inlineStr">
        <x:is>
          <x:t xml:space="preserve">BITGROUP</x:t>
        </x:is>
      </x:c>
      <x:c r="B35" s="39" t="str">
        <x:f>IF($B$256="","",IFERROR(VLOOKUP($B$256,$A$75:$T$202,16,FALSE),""))</x:f>
        <x:v>SCALAR-4</x:v>
      </x:c>
      <x:c r="C35" s="39" t="str">
        <x:f>IF($B$257="","",IFERROR(VLOOKUP($B$257,$A$75:$T$202,16,FALSE),""))</x:f>
        <x:v>SCALAR-4</x:v>
      </x:c>
      <x:c r="D35" s="39" t="str">
        <x:f>IF($B$258="","",IFERROR(VLOOKUP($B$258,$A$75:$T$202,16,FALSE),""))</x:f>
        <x:v>SCALAR-4</x:v>
      </x:c>
      <x:c r="E35" s="39" t="str">
        <x:f>IF($B$259="","",IFERROR(VLOOKUP($B$259,$A$75:$T$202,16,FALSE),""))</x:f>
        <x:v>SCALAR-4</x:v>
      </x:c>
      <x:c r="F35" s="39" t="str">
        <x:f>IF($B$260="","",IFERROR(VLOOKUP($B$260,$A$75:$T$202,16,FALSE),""))</x:f>
        <x:v>SCALAR-4</x:v>
      </x:c>
      <x:c r="G35" s="39" t="str">
        <x:f>IF($B$261="","",IFERROR(VLOOKUP($B$261,$A$75:$T$202,16,FALSE),""))</x:f>
        <x:v>SCALAR-4</x:v>
      </x:c>
      <x:c r="H35" s="39" t="str">
        <x:f>IF($B$262="","",IFERROR(VLOOKUP($B$262,$A$75:$T$202,16,FALSE),""))</x:f>
        <x:v>SCALAR-4</x:v>
      </x:c>
      <x:c r="I35" s="39" t="str">
        <x:f>IF($B$263="","",IFERROR(VLOOKUP($B$263,$A$75:$T$202,16,FALSE),""))</x:f>
        <x:v>SCALAR-4</x:v>
      </x:c>
      <x:c r="J35" s="39" t="str">
        <x:f>IF($B$264="","",IFERROR(VLOOKUP($B$264,$A$75:$T$202,16,FALSE),""))</x:f>
        <x:v>SCALAR-4</x:v>
      </x:c>
      <x:c r="K35" s="39" t="str">
        <x:f>IF($B$265="","",IFERROR(VLOOKUP($B$265,$A$75:$T$202,16,FALSE),""))</x:f>
        <x:v>SCALAR-4</x:v>
      </x:c>
      <x:c r="L35" s="39" t="str">
        <x:f>IF($B$266="","",IFERROR(VLOOKUP($B$266,$A$75:$T$202,16,FALSE),""))</x:f>
        <x:v>SCALAR-4</x:v>
      </x:c>
      <x:c r="M35" s="39" t="str">
        <x:f>IF($B$267="","",IFERROR(VLOOKUP($B$267,$A$75:$T$202,16,FALSE),""))</x:f>
        <x:v>SCALAR-4</x:v>
      </x:c>
      <x:c r="N35" s="39" t="str">
        <x:f>IF($B$268="","",IFERROR(VLOOKUP($B$268,$A$75:$T$202,16,FALSE),""))</x:f>
        <x:v>SCALAR-8</x:v>
      </x:c>
      <x:c r="O35" s="39" t="str">
        <x:f>IF($B$269="","",IFERROR(VLOOKUP($B$269,$A$75:$T$202,16,FALSE),""))</x:f>
        <x:v>SCALAR-8</x:v>
      </x:c>
      <x:c r="P35" s="39" t="str">
        <x:f>IF($B$270="","",IFERROR(VLOOKUP($B$270,$A$75:$T$202,16,FALSE),""))</x:f>
        <x:v>SCALAR-8</x:v>
      </x:c>
      <x:c r="Q35" s="39" t="str">
        <x:f>IF($B$271="","",IFERROR(VLOOKUP($B$271,$A$75:$T$202,16,FALSE),""))</x:f>
        <x:v>SCALAR-8</x:v>
      </x:c>
      <x:c r="R35" s="1" t="n"/>
      <x:c r="S35" s="1" t="n"/>
      <x:c r="T35" s="1" t="n"/>
    </x:row>
    <x:row r="36">
      <x:c r="A36" s="38" t="inlineStr">
        <x:is>
          <x:t xml:space="preserve">TRUST</x:t>
        </x:is>
      </x:c>
      <x:c r="B36" s="39" t="str">
        <x:f>IF($B$256="","",IFERROR(VLOOKUP($B$256,$A$75:$T$202,6,FALSE),""))</x:f>
        <x:v>₸1</x:v>
      </x:c>
      <x:c r="C36" s="39" t="str">
        <x:f>IF($B$257="","",IFERROR(VLOOKUP($B$257,$A$75:$T$202,6,FALSE),""))</x:f>
        <x:v>₸1</x:v>
      </x:c>
      <x:c r="D36" s="39" t="str">
        <x:f>IF($B$258="","",IFERROR(VLOOKUP($B$258,$A$75:$T$202,6,FALSE),""))</x:f>
        <x:v>₸1</x:v>
      </x:c>
      <x:c r="E36" s="39" t="str">
        <x:f>IF($B$259="","",IFERROR(VLOOKUP($B$259,$A$75:$T$202,6,FALSE),""))</x:f>
        <x:v>₸1</x:v>
      </x:c>
      <x:c r="F36" s="39" t="str">
        <x:f>IF($B$260="","",IFERROR(VLOOKUP($B$260,$A$75:$T$202,6,FALSE),""))</x:f>
        <x:v>₸1</x:v>
      </x:c>
      <x:c r="G36" s="39" t="str">
        <x:f>IF($B$261="","",IFERROR(VLOOKUP($B$261,$A$75:$T$202,6,FALSE),""))</x:f>
        <x:v>₸1</x:v>
      </x:c>
      <x:c r="H36" s="39" t="str">
        <x:f>IF($B$262="","",IFERROR(VLOOKUP($B$262,$A$75:$T$202,6,FALSE),""))</x:f>
        <x:v>₸1</x:v>
      </x:c>
      <x:c r="I36" s="39" t="str">
        <x:f>IF($B$263="","",IFERROR(VLOOKUP($B$263,$A$75:$T$202,6,FALSE),""))</x:f>
        <x:v>₸1</x:v>
      </x:c>
      <x:c r="J36" s="39" t="str">
        <x:f>IF($B$264="","",IFERROR(VLOOKUP($B$264,$A$75:$T$202,6,FALSE),""))</x:f>
        <x:v>₸1</x:v>
      </x:c>
      <x:c r="K36" s="39" t="str">
        <x:f>IF($B$265="","",IFERROR(VLOOKUP($B$265,$A$75:$T$202,6,FALSE),""))</x:f>
        <x:v>₸1</x:v>
      </x:c>
      <x:c r="L36" s="39" t="str">
        <x:f>IF($B$266="","",IFERROR(VLOOKUP($B$266,$A$75:$T$202,6,FALSE),""))</x:f>
        <x:v>₸1</x:v>
      </x:c>
      <x:c r="M36" s="39" t="str">
        <x:f>IF($B$267="","",IFERROR(VLOOKUP($B$267,$A$75:$T$202,6,FALSE),""))</x:f>
        <x:v>₸1</x:v>
      </x:c>
      <x:c r="N36" s="39" t="str">
        <x:f>IF($B$268="","",IFERROR(VLOOKUP($B$268,$A$75:$T$202,6,FALSE),""))</x:f>
        <x:v>₸1</x:v>
      </x:c>
      <x:c r="O36" s="39" t="str">
        <x:f>IF($B$269="","",IFERROR(VLOOKUP($B$269,$A$75:$T$202,6,FALSE),""))</x:f>
        <x:v>₸1</x:v>
      </x:c>
      <x:c r="P36" s="39" t="str">
        <x:f>IF($B$270="","",IFERROR(VLOOKUP($B$270,$A$75:$T$202,6,FALSE),""))</x:f>
        <x:v>₸1</x:v>
      </x:c>
      <x:c r="Q36" s="39" t="str">
        <x:f>IF($B$271="","",IFERROR(VLOOKUP($B$271,$A$75:$T$202,6,FALSE),""))</x:f>
        <x:v>₸1</x:v>
      </x:c>
      <x:c r="R36" s="1" t="n"/>
      <x:c r="S36" s="1" t="n"/>
      <x:c r="T36" s="1" t="n"/>
    </x:row>
    <x:row r="37">
      <x:c r="A37" s="38" t="inlineStr">
        <x:is>
          <x:t xml:space="preserve">BIT TYPE</x:t>
        </x:is>
      </x:c>
      <x:c r="B37" s="39" t="str">
        <x:f>IF($D$256="","",$D$256)</x:f>
        <x:v>1</x:v>
      </x:c>
      <x:c r="C37" s="39" t="str">
        <x:f>IF($D$257="","",$D$257)</x:f>
        <x:v>1</x:v>
      </x:c>
      <x:c r="D37" s="39" t="str">
        <x:f>IF($D$258="","",$D$258)</x:f>
        <x:v>1</x:v>
      </x:c>
      <x:c r="E37" s="39" t="str">
        <x:f>IF($D$259="","",$D$259)</x:f>
        <x:v>1</x:v>
      </x:c>
      <x:c r="F37" s="39" t="str">
        <x:f>IF($D$260="","",$D$260)</x:f>
        <x:v>1</x:v>
      </x:c>
      <x:c r="G37" s="39" t="str">
        <x:f>IF($D$261="","",$D$261)</x:f>
        <x:v>1</x:v>
      </x:c>
      <x:c r="H37" s="39" t="str">
        <x:f>IF($D$262="","",$D$262)</x:f>
        <x:v>1</x:v>
      </x:c>
      <x:c r="I37" s="39" t="str">
        <x:f>IF($D$263="","",$D$263)</x:f>
        <x:v>1</x:v>
      </x:c>
      <x:c r="J37" s="39" t="str">
        <x:f>IF($D$264="","",$D$264)</x:f>
        <x:v>1</x:v>
      </x:c>
      <x:c r="K37" s="39" t="str">
        <x:f>IF($D$265="","",$D$265)</x:f>
        <x:v>1</x:v>
      </x:c>
      <x:c r="L37" s="39" t="str">
        <x:f>IF($D$266="","",$D$266)</x:f>
        <x:v>1</x:v>
      </x:c>
      <x:c r="M37" s="39" t="str">
        <x:f>IF($D$267="","",$D$267)</x:f>
        <x:v>1</x:v>
      </x:c>
      <x:c r="N37" s="39" t="str">
        <x:f>IF($D$268="","",$D$268)</x:f>
        <x:v>1</x:v>
      </x:c>
      <x:c r="O37" s="39" t="str">
        <x:f>IF($D$269="","",$D$269)</x:f>
        <x:v>1</x:v>
      </x:c>
      <x:c r="P37" s="39" t="str">
        <x:f>IF($D$270="","",$D$270)</x:f>
        <x:v>1</x:v>
      </x:c>
      <x:c r="Q37" s="39" t="str">
        <x:f>IF($D$271="","",$D$271)</x:f>
        <x:v>1</x:v>
      </x:c>
      <x:c r="R37" s="1" t="n"/>
      <x:c r="S37" s="1" t="n"/>
      <x:c r="T37" s="1" t="n"/>
    </x:row>
    <x:row r="38">
      <x:c r="A38" s="38" t="inlineStr">
        <x:is>
          <x:t xml:space="preserve">POSITION</x:t>
        </x:is>
      </x:c>
      <x:c r="B38" s="39" t="str">
        <x:f>$A$256</x:f>
        <x:v>B048</x:v>
      </x:c>
      <x:c r="C38" s="39" t="str">
        <x:f>$A$257</x:f>
        <x:v>B049</x:v>
      </x:c>
      <x:c r="D38" s="39" t="str">
        <x:f>$A$258</x:f>
        <x:v>B050</x:v>
      </x:c>
      <x:c r="E38" s="39" t="str">
        <x:f>$A$259</x:f>
        <x:v>B051</x:v>
      </x:c>
      <x:c r="F38" s="39" t="str">
        <x:f>$A$260</x:f>
        <x:v>B052</x:v>
      </x:c>
      <x:c r="G38" s="39" t="str">
        <x:f>$A$261</x:f>
        <x:v>B053</x:v>
      </x:c>
      <x:c r="H38" s="39" t="str">
        <x:f>$A$262</x:f>
        <x:v>B054</x:v>
      </x:c>
      <x:c r="I38" s="39" t="str">
        <x:f>$A$263</x:f>
        <x:v>B055</x:v>
      </x:c>
      <x:c r="J38" s="39" t="str">
        <x:f>$A$264</x:f>
        <x:v>B056</x:v>
      </x:c>
      <x:c r="K38" s="39" t="str">
        <x:f>$A$265</x:f>
        <x:v>B057</x:v>
      </x:c>
      <x:c r="L38" s="39" t="str">
        <x:f>$A$266</x:f>
        <x:v>B058</x:v>
      </x:c>
      <x:c r="M38" s="39" t="str">
        <x:f>$A$267</x:f>
        <x:v>B059</x:v>
      </x:c>
      <x:c r="N38" s="39" t="str">
        <x:f>$A$268</x:f>
        <x:v>B060</x:v>
      </x:c>
      <x:c r="O38" s="39" t="str">
        <x:f>$A$269</x:f>
        <x:v>B061</x:v>
      </x:c>
      <x:c r="P38" s="39" t="str">
        <x:f>$A$270</x:f>
        <x:v>B062</x:v>
      </x:c>
      <x:c r="Q38" s="39" t="str">
        <x:f>$A$271</x:f>
        <x:v>B063</x:v>
      </x:c>
      <x:c r="R38" s="1" t="n"/>
      <x:c r="S38" s="1" t="n"/>
      <x:c r="T38" s="1" t="n"/>
    </x:row>
    <x:row r="39">
      <x:c r="A39" s="38" t="inlineStr">
        <x:is>
          <x:t xml:space="preserve">STATE</x:t>
        </x:is>
      </x:c>
      <x:c r="B39" s="45" t="n">
        <x:v>0</x:v>
      </x:c>
      <x:c r="C39" s="45" t="n">
        <x:v>0</x:v>
      </x:c>
      <x:c r="D39" s="45" t="n">
        <x:v>0</x:v>
      </x:c>
      <x:c r="E39" s="45" t="n">
        <x:v>0</x:v>
      </x:c>
      <x:c r="F39" s="45" t="n">
        <x:v>0</x:v>
      </x:c>
      <x:c r="G39" s="45" t="n">
        <x:v>0</x:v>
      </x:c>
      <x:c r="H39" s="45" t="n">
        <x:v>0</x:v>
      </x:c>
      <x:c r="I39" s="45" t="n">
        <x:v>0</x:v>
      </x:c>
      <x:c r="J39" s="45" t="n">
        <x:v>0</x:v>
      </x:c>
      <x:c r="K39" s="45" t="n">
        <x:v>0</x:v>
      </x:c>
      <x:c r="L39" s="45" t="n">
        <x:v>0</x:v>
      </x:c>
      <x:c r="M39" s="45" t="n">
        <x:v>0</x:v>
      </x:c>
      <x:c r="N39" s="45" t="n">
        <x:v>1</x:v>
      </x:c>
      <x:c r="O39" s="45" t="n">
        <x:v>0</x:v>
      </x:c>
      <x:c r="P39" s="45" t="n">
        <x:v>0</x:v>
      </x:c>
      <x:c r="Q39" s="45" t="n">
        <x:v>0</x:v>
      </x:c>
      <x:c r="R39" s="1" t="n"/>
      <x:c r="S39" s="1" t="n"/>
      <x:c r="T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</x:row>
    <x:row r="41">
      <x:c r="A41" s="148" t="inlineStr">
        <x:is>
          <x:t xml:space="preserve">B064–B079</x:t>
        </x:is>
      </x:c>
      <x:c r="B41" s="164" t="n"/>
      <x:c r="C41" s="164" t="n"/>
      <x:c r="D41" s="164" t="n"/>
      <x:c r="E41" s="164" t="n"/>
      <x:c r="F41" s="164" t="n"/>
      <x:c r="G41" s="164" t="n"/>
      <x:c r="H41" s="164" t="n"/>
      <x:c r="I41" s="164" t="n"/>
      <x:c r="J41" s="164" t="n"/>
      <x:c r="K41" s="164" t="n"/>
      <x:c r="L41" s="164" t="n"/>
      <x:c r="M41" s="164" t="n"/>
      <x:c r="N41" s="164" t="n"/>
      <x:c r="O41" s="164" t="n"/>
      <x:c r="P41" s="164" t="n"/>
      <x:c r="Q41" s="164" t="n"/>
      <x:c r="R41" s="164" t="n"/>
      <x:c r="S41" s="164" t="n"/>
      <x:c r="T41" s="164" t="n"/>
    </x:row>
    <x:row r="42">
      <x:c r="A42" s="38" t="inlineStr">
        <x:is>
          <x:t xml:space="preserve">BITGROUP</x:t>
        </x:is>
      </x:c>
      <x:c r="B42" s="39" t="str">
        <x:f>IF($B$272="","",IFERROR(VLOOKUP($B$272,$A$75:$T$202,16,FALSE),""))</x:f>
        <x:v>SCALAR-8</x:v>
      </x:c>
      <x:c r="C42" s="39" t="str">
        <x:f>IF($B$273="","",IFERROR(VLOOKUP($B$273,$A$75:$T$202,16,FALSE),""))</x:f>
        <x:v>SCALAR-8</x:v>
      </x:c>
      <x:c r="D42" s="39" t="str">
        <x:f>IF($B$274="","",IFERROR(VLOOKUP($B$274,$A$75:$T$202,16,FALSE),""))</x:f>
        <x:v>SCALAR-8</x:v>
      </x:c>
      <x:c r="E42" s="39" t="str">
        <x:f>IF($B$275="","",IFERROR(VLOOKUP($B$275,$A$75:$T$202,16,FALSE),""))</x:f>
        <x:v>SCALAR-8</x:v>
      </x:c>
      <x:c r="F42" s="39" t="str">
        <x:f>IF($B$276="","",IFERROR(VLOOKUP($B$276,$A$75:$T$202,16,FALSE),""))</x:f>
        <x:v>SCALAR-8</x:v>
      </x:c>
      <x:c r="G42" s="39" t="str">
        <x:f>IF($B$277="","",IFERROR(VLOOKUP($B$277,$A$75:$T$202,16,FALSE),""))</x:f>
        <x:v>SCALAR-8</x:v>
      </x:c>
      <x:c r="H42" s="39" t="str">
        <x:f>IF($B$278="","",IFERROR(VLOOKUP($B$278,$A$75:$T$202,16,FALSE),""))</x:f>
        <x:v>SCALAR-8</x:v>
      </x:c>
      <x:c r="I42" s="39" t="str">
        <x:f>IF($B$279="","",IFERROR(VLOOKUP($B$279,$A$75:$T$202,16,FALSE),""))</x:f>
        <x:v>SCALAR-8</x:v>
      </x:c>
      <x:c r="J42" s="39" t="str">
        <x:f>IF($B$280="","",IFERROR(VLOOKUP($B$280,$A$75:$T$202,16,FALSE),""))</x:f>
        <x:v>SCALAR-8</x:v>
      </x:c>
      <x:c r="K42" s="39" t="str">
        <x:f>IF($B$281="","",IFERROR(VLOOKUP($B$281,$A$75:$T$202,16,FALSE),""))</x:f>
        <x:v>SCALAR-8</x:v>
      </x:c>
      <x:c r="L42" s="39" t="str">
        <x:f>IF($B$282="","",IFERROR(VLOOKUP($B$282,$A$75:$T$202,16,FALSE),""))</x:f>
        <x:v>SCALAR-8</x:v>
      </x:c>
      <x:c r="M42" s="39" t="str">
        <x:f>IF($B$283="","",IFERROR(VLOOKUP($B$283,$A$75:$T$202,16,FALSE),""))</x:f>
        <x:v>SCALAR-8</x:v>
      </x:c>
      <x:c r="N42" s="39" t="str">
        <x:f>IF($B$284="","",IFERROR(VLOOKUP($B$284,$A$75:$T$202,16,FALSE),""))</x:f>
        <x:v>SCALAR-8</x:v>
      </x:c>
      <x:c r="O42" s="39" t="str">
        <x:f>IF($B$285="","",IFERROR(VLOOKUP($B$285,$A$75:$T$202,16,FALSE),""))</x:f>
        <x:v>SCALAR-8</x:v>
      </x:c>
      <x:c r="P42" s="39" t="str">
        <x:f>IF($B$286="","",IFERROR(VLOOKUP($B$286,$A$75:$T$202,16,FALSE),""))</x:f>
        <x:v>SCALAR-8</x:v>
      </x:c>
      <x:c r="Q42" s="39" t="str">
        <x:f>IF($B$287="","",IFERROR(VLOOKUP($B$287,$A$75:$T$202,16,FALSE),""))</x:f>
        <x:v>SCALAR-8</x:v>
      </x:c>
      <x:c r="R42" s="1" t="n"/>
      <x:c r="S42" s="1" t="n"/>
      <x:c r="T42" s="1" t="n"/>
    </x:row>
    <x:row r="43">
      <x:c r="A43" s="38" t="inlineStr">
        <x:is>
          <x:t xml:space="preserve">TRUST</x:t>
        </x:is>
      </x:c>
      <x:c r="B43" s="39" t="str">
        <x:f>IF($B$272="","",IFERROR(VLOOKUP($B$272,$A$75:$T$202,6,FALSE),""))</x:f>
        <x:v>₸1</x:v>
      </x:c>
      <x:c r="C43" s="39" t="str">
        <x:f>IF($B$273="","",IFERROR(VLOOKUP($B$273,$A$75:$T$202,6,FALSE),""))</x:f>
        <x:v>₸1</x:v>
      </x:c>
      <x:c r="D43" s="39" t="str">
        <x:f>IF($B$274="","",IFERROR(VLOOKUP($B$274,$A$75:$T$202,6,FALSE),""))</x:f>
        <x:v>₸1</x:v>
      </x:c>
      <x:c r="E43" s="39" t="str">
        <x:f>IF($B$275="","",IFERROR(VLOOKUP($B$275,$A$75:$T$202,6,FALSE),""))</x:f>
        <x:v>₸1</x:v>
      </x:c>
      <x:c r="F43" s="39" t="str">
        <x:f>IF($B$276="","",IFERROR(VLOOKUP($B$276,$A$75:$T$202,6,FALSE),""))</x:f>
        <x:v>₸1</x:v>
      </x:c>
      <x:c r="G43" s="39" t="str">
        <x:f>IF($B$277="","",IFERROR(VLOOKUP($B$277,$A$75:$T$202,6,FALSE),""))</x:f>
        <x:v>₸1</x:v>
      </x:c>
      <x:c r="H43" s="39" t="str">
        <x:f>IF($B$278="","",IFERROR(VLOOKUP($B$278,$A$75:$T$202,6,FALSE),""))</x:f>
        <x:v>₸1</x:v>
      </x:c>
      <x:c r="I43" s="39" t="str">
        <x:f>IF($B$279="","",IFERROR(VLOOKUP($B$279,$A$75:$T$202,6,FALSE),""))</x:f>
        <x:v>₸1</x:v>
      </x:c>
      <x:c r="J43" s="39" t="str">
        <x:f>IF($B$280="","",IFERROR(VLOOKUP($B$280,$A$75:$T$202,6,FALSE),""))</x:f>
        <x:v>₸1</x:v>
      </x:c>
      <x:c r="K43" s="39" t="str">
        <x:f>IF($B$281="","",IFERROR(VLOOKUP($B$281,$A$75:$T$202,6,FALSE),""))</x:f>
        <x:v>₸1</x:v>
      </x:c>
      <x:c r="L43" s="39" t="str">
        <x:f>IF($B$282="","",IFERROR(VLOOKUP($B$282,$A$75:$T$202,6,FALSE),""))</x:f>
        <x:v>₸1</x:v>
      </x:c>
      <x:c r="M43" s="39" t="str">
        <x:f>IF($B$283="","",IFERROR(VLOOKUP($B$283,$A$75:$T$202,6,FALSE),""))</x:f>
        <x:v>₸1</x:v>
      </x:c>
      <x:c r="N43" s="39" t="str">
        <x:f>IF($B$284="","",IFERROR(VLOOKUP($B$284,$A$75:$T$202,6,FALSE),""))</x:f>
        <x:v>₸1</x:v>
      </x:c>
      <x:c r="O43" s="39" t="str">
        <x:f>IF($B$285="","",IFERROR(VLOOKUP($B$285,$A$75:$T$202,6,FALSE),""))</x:f>
        <x:v>₸1</x:v>
      </x:c>
      <x:c r="P43" s="39" t="str">
        <x:f>IF($B$286="","",IFERROR(VLOOKUP($B$286,$A$75:$T$202,6,FALSE),""))</x:f>
        <x:v>₸1</x:v>
      </x:c>
      <x:c r="Q43" s="39" t="str">
        <x:f>IF($B$287="","",IFERROR(VLOOKUP($B$287,$A$75:$T$202,6,FALSE),""))</x:f>
        <x:v>₸1</x:v>
      </x:c>
      <x:c r="R43" s="1" t="n"/>
      <x:c r="S43" s="1" t="n"/>
      <x:c r="T43" s="1" t="n"/>
    </x:row>
    <x:row r="44">
      <x:c r="A44" s="38" t="inlineStr">
        <x:is>
          <x:t xml:space="preserve">BIT TYPE</x:t>
        </x:is>
      </x:c>
      <x:c r="B44" s="39" t="str">
        <x:f>IF($D$272="","",$D$272)</x:f>
        <x:v>1</x:v>
      </x:c>
      <x:c r="C44" s="39" t="str">
        <x:f>IF($D$273="","",$D$273)</x:f>
        <x:v>1</x:v>
      </x:c>
      <x:c r="D44" s="39" t="str">
        <x:f>IF($D$274="","",$D$274)</x:f>
        <x:v>1</x:v>
      </x:c>
      <x:c r="E44" s="39" t="str">
        <x:f>IF($D$275="","",$D$275)</x:f>
        <x:v>1</x:v>
      </x:c>
      <x:c r="F44" s="39" t="str">
        <x:f>IF($D$276="","",$D$276)</x:f>
        <x:v>1</x:v>
      </x:c>
      <x:c r="G44" s="39" t="str">
        <x:f>IF($D$277="","",$D$277)</x:f>
        <x:v>1</x:v>
      </x:c>
      <x:c r="H44" s="39" t="str">
        <x:f>IF($D$278="","",$D$278)</x:f>
        <x:v>1</x:v>
      </x:c>
      <x:c r="I44" s="39" t="str">
        <x:f>IF($D$279="","",$D$279)</x:f>
        <x:v>1</x:v>
      </x:c>
      <x:c r="J44" s="39" t="str">
        <x:f>IF($D$280="","",$D$280)</x:f>
        <x:v>1</x:v>
      </x:c>
      <x:c r="K44" s="39" t="str">
        <x:f>IF($D$281="","",$D$281)</x:f>
        <x:v>1</x:v>
      </x:c>
      <x:c r="L44" s="39" t="str">
        <x:f>IF($D$282="","",$D$282)</x:f>
        <x:v>1</x:v>
      </x:c>
      <x:c r="M44" s="39" t="str">
        <x:f>IF($D$283="","",$D$283)</x:f>
        <x:v>1</x:v>
      </x:c>
      <x:c r="N44" s="39" t="str">
        <x:f>IF($D$284="","",$D$284)</x:f>
        <x:v>1</x:v>
      </x:c>
      <x:c r="O44" s="39" t="str">
        <x:f>IF($D$285="","",$D$285)</x:f>
        <x:v>1</x:v>
      </x:c>
      <x:c r="P44" s="39" t="str">
        <x:f>IF($D$286="","",$D$286)</x:f>
        <x:v>1</x:v>
      </x:c>
      <x:c r="Q44" s="39" t="str">
        <x:f>IF($D$287="","",$D$287)</x:f>
        <x:v>1</x:v>
      </x:c>
      <x:c r="R44" s="1" t="n"/>
      <x:c r="S44" s="1" t="n"/>
      <x:c r="T44" s="1" t="n"/>
    </x:row>
    <x:row r="45">
      <x:c r="A45" s="38" t="inlineStr">
        <x:is>
          <x:t xml:space="preserve">POSITION</x:t>
        </x:is>
      </x:c>
      <x:c r="B45" s="39" t="str">
        <x:f>$A$272</x:f>
        <x:v>B064</x:v>
      </x:c>
      <x:c r="C45" s="39" t="str">
        <x:f>$A$273</x:f>
        <x:v>B065</x:v>
      </x:c>
      <x:c r="D45" s="39" t="str">
        <x:f>$A$274</x:f>
        <x:v>B066</x:v>
      </x:c>
      <x:c r="E45" s="39" t="str">
        <x:f>$A$275</x:f>
        <x:v>B067</x:v>
      </x:c>
      <x:c r="F45" s="39" t="str">
        <x:f>$A$276</x:f>
        <x:v>B068</x:v>
      </x:c>
      <x:c r="G45" s="39" t="str">
        <x:f>$A$277</x:f>
        <x:v>B069</x:v>
      </x:c>
      <x:c r="H45" s="39" t="str">
        <x:f>$A$278</x:f>
        <x:v>B070</x:v>
      </x:c>
      <x:c r="I45" s="39" t="str">
        <x:f>$A$279</x:f>
        <x:v>B071</x:v>
      </x:c>
      <x:c r="J45" s="39" t="str">
        <x:f>$A$280</x:f>
        <x:v>B072</x:v>
      </x:c>
      <x:c r="K45" s="39" t="str">
        <x:f>$A$281</x:f>
        <x:v>B073</x:v>
      </x:c>
      <x:c r="L45" s="39" t="str">
        <x:f>$A$282</x:f>
        <x:v>B074</x:v>
      </x:c>
      <x:c r="M45" s="39" t="str">
        <x:f>$A$283</x:f>
        <x:v>B075</x:v>
      </x:c>
      <x:c r="N45" s="39" t="str">
        <x:f>$A$284</x:f>
        <x:v>B076</x:v>
      </x:c>
      <x:c r="O45" s="39" t="str">
        <x:f>$A$285</x:f>
        <x:v>B077</x:v>
      </x:c>
      <x:c r="P45" s="39" t="str">
        <x:f>$A$286</x:f>
        <x:v>B078</x:v>
      </x:c>
      <x:c r="Q45" s="39" t="str">
        <x:f>$A$287</x:f>
        <x:v>B079</x:v>
      </x:c>
      <x:c r="R45" s="1" t="n"/>
      <x:c r="S45" s="1" t="n"/>
      <x:c r="T45" s="1" t="n"/>
    </x:row>
    <x:row r="46">
      <x:c r="A46" s="38" t="inlineStr">
        <x:is>
          <x:t xml:space="preserve">STATE</x:t>
        </x:is>
      </x:c>
      <x:c r="B46" s="45" t="n">
        <x:v>0</x:v>
      </x:c>
      <x:c r="C46" s="45" t="n">
        <x:v>0</x:v>
      </x:c>
      <x:c r="D46" s="45" t="n">
        <x:v>0</x:v>
      </x:c>
      <x:c r="E46" s="45" t="n">
        <x:v>0</x:v>
      </x:c>
      <x:c r="F46" s="45" t="n">
        <x:v>0</x:v>
      </x:c>
      <x:c r="G46" s="45" t="n">
        <x:v>0</x:v>
      </x:c>
      <x:c r="H46" s="45" t="n">
        <x:v>1</x:v>
      </x:c>
      <x:c r="I46" s="45" t="n">
        <x:v>0</x:v>
      </x:c>
      <x:c r="J46" s="45" t="n">
        <x:v>0</x:v>
      </x:c>
      <x:c r="K46" s="45" t="n">
        <x:v>0</x:v>
      </x:c>
      <x:c r="L46" s="45" t="n">
        <x:v>0</x:v>
      </x:c>
      <x:c r="M46" s="45" t="n">
        <x:v>0</x:v>
      </x:c>
      <x:c r="N46" s="45" t="n">
        <x:v>0</x:v>
      </x:c>
      <x:c r="O46" s="45" t="n">
        <x:v>0</x:v>
      </x:c>
      <x:c r="P46" s="45" t="n">
        <x:v>0</x:v>
      </x:c>
      <x:c r="Q46" s="45" t="n">
        <x:v>0</x:v>
      </x:c>
      <x:c r="R46" s="1" t="n"/>
      <x:c r="S46" s="1" t="n"/>
      <x:c r="T46" s="1" t="n"/>
    </x:row>
    <x:row r="47">
      <x:c r="A47" s="1" t="n"/>
      <x:c r="B47" s="1" t="n"/>
      <x:c r="C47" s="1" t="n"/>
      <x:c r="D47" s="1" t="n"/>
      <x:c r="E47" s="1" t="n"/>
      <x:c r="F47" s="1" t="n"/>
      <x:c r="G47" s="1" t="n"/>
      <x:c r="H47" s="1" t="n"/>
      <x:c r="I47" s="1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</x:row>
    <x:row r="48">
      <x:c r="A48" s="148" t="inlineStr">
        <x:is>
          <x:t xml:space="preserve">B080–B095</x:t>
        </x:is>
      </x:c>
      <x:c r="B48" s="164" t="n"/>
      <x:c r="C48" s="164" t="n"/>
      <x:c r="D48" s="164" t="n"/>
      <x:c r="E48" s="164" t="n"/>
      <x:c r="F48" s="164" t="n"/>
      <x:c r="G48" s="164" t="n"/>
      <x:c r="H48" s="164" t="n"/>
      <x:c r="I48" s="164" t="n"/>
      <x:c r="J48" s="164" t="n"/>
      <x:c r="K48" s="164" t="n"/>
      <x:c r="L48" s="164" t="n"/>
      <x:c r="M48" s="164" t="n"/>
      <x:c r="N48" s="164" t="n"/>
      <x:c r="O48" s="164" t="n"/>
      <x:c r="P48" s="164" t="n"/>
      <x:c r="Q48" s="164" t="n"/>
      <x:c r="R48" s="164" t="n"/>
      <x:c r="S48" s="164" t="n"/>
      <x:c r="T48" s="164" t="n"/>
    </x:row>
    <x:row r="49">
      <x:c r="A49" s="38" t="inlineStr">
        <x:is>
          <x:t xml:space="preserve">BITGROUP</x:t>
        </x:is>
      </x:c>
      <x:c r="B49" s="39" t="str">
        <x:f>IF($B$288="","",IFERROR(VLOOKUP($B$288,$A$75:$T$202,16,FALSE),""))</x:f>
        <x:v>SCALAR-8</x:v>
      </x:c>
      <x:c r="C49" s="39" t="str">
        <x:f>IF($B$289="","",IFERROR(VLOOKUP($B$289,$A$75:$T$202,16,FALSE),""))</x:f>
        <x:v>SCALAR-8</x:v>
      </x:c>
      <x:c r="D49" s="39" t="str">
        <x:f>IF($B$290="","",IFERROR(VLOOKUP($B$290,$A$75:$T$202,16,FALSE),""))</x:f>
        <x:v>SCALAR-8</x:v>
      </x:c>
      <x:c r="E49" s="39" t="str">
        <x:f>IF($B$291="","",IFERROR(VLOOKUP($B$291,$A$75:$T$202,16,FALSE),""))</x:f>
        <x:v>SCALAR-8</x:v>
      </x:c>
      <x:c r="F49" s="39" t="str">
        <x:f>IF($B$292="","",IFERROR(VLOOKUP($B$292,$A$75:$T$202,16,FALSE),""))</x:f>
        <x:v>MASK-8</x:v>
      </x:c>
      <x:c r="G49" s="39" t="str">
        <x:f>IF($B$293="","",IFERROR(VLOOKUP($B$293,$A$75:$T$202,16,FALSE),""))</x:f>
        <x:v>MASK-8</x:v>
      </x:c>
      <x:c r="H49" s="39" t="str">
        <x:f>IF($B$294="","",IFERROR(VLOOKUP($B$294,$A$75:$T$202,16,FALSE),""))</x:f>
        <x:v>MASK-8</x:v>
      </x:c>
      <x:c r="I49" s="39" t="str">
        <x:f>IF($B$295="","",IFERROR(VLOOKUP($B$295,$A$75:$T$202,16,FALSE),""))</x:f>
        <x:v>MASK-8</x:v>
      </x:c>
      <x:c r="J49" s="39" t="str">
        <x:f>IF($B$296="","",IFERROR(VLOOKUP($B$296,$A$75:$T$202,16,FALSE),""))</x:f>
        <x:v>MASK-8</x:v>
      </x:c>
      <x:c r="K49" s="39" t="str">
        <x:f>IF($B$297="","",IFERROR(VLOOKUP($B$297,$A$75:$T$202,16,FALSE),""))</x:f>
        <x:v>MASK-8</x:v>
      </x:c>
      <x:c r="L49" s="39" t="str">
        <x:f>IF($B$298="","",IFERROR(VLOOKUP($B$298,$A$75:$T$202,16,FALSE),""))</x:f>
        <x:v>MASK-8</x:v>
      </x:c>
      <x:c r="M49" s="39" t="str">
        <x:f>IF($B$299="","",IFERROR(VLOOKUP($B$299,$A$75:$T$202,16,FALSE),""))</x:f>
        <x:v>MASK-8</x:v>
      </x:c>
      <x:c r="N49" s="39" t="str">
        <x:f>IF($B$300="","",IFERROR(VLOOKUP($B$300,$A$75:$T$202,16,FALSE),""))</x:f>
        <x:v>TWOS-8</x:v>
      </x:c>
      <x:c r="O49" s="39" t="str">
        <x:f>IF($B$301="","",IFERROR(VLOOKUP($B$301,$A$75:$T$202,16,FALSE),""))</x:f>
        <x:v>TWOS-8</x:v>
      </x:c>
      <x:c r="P49" s="39" t="str">
        <x:f>IF($B$302="","",IFERROR(VLOOKUP($B$302,$A$75:$T$202,16,FALSE),""))</x:f>
        <x:v>TWOS-8</x:v>
      </x:c>
      <x:c r="Q49" s="39" t="str">
        <x:f>IF($B$303="","",IFERROR(VLOOKUP($B$303,$A$75:$T$202,16,FALSE),""))</x:f>
        <x:v>TWOS-8</x:v>
      </x:c>
      <x:c r="R49" s="1" t="n"/>
      <x:c r="S49" s="1" t="n"/>
      <x:c r="T49" s="1" t="n"/>
    </x:row>
    <x:row r="50">
      <x:c r="A50" s="38" t="inlineStr">
        <x:is>
          <x:t xml:space="preserve">TRUST</x:t>
        </x:is>
      </x:c>
      <x:c r="B50" s="39" t="str">
        <x:f>IF($B$288="","",IFERROR(VLOOKUP($B$288,$A$75:$T$202,6,FALSE),""))</x:f>
        <x:v>₸1</x:v>
      </x:c>
      <x:c r="C50" s="39" t="str">
        <x:f>IF($B$289="","",IFERROR(VLOOKUP($B$289,$A$75:$T$202,6,FALSE),""))</x:f>
        <x:v>₸1</x:v>
      </x:c>
      <x:c r="D50" s="39" t="str">
        <x:f>IF($B$290="","",IFERROR(VLOOKUP($B$290,$A$75:$T$202,6,FALSE),""))</x:f>
        <x:v>₸1</x:v>
      </x:c>
      <x:c r="E50" s="39" t="str">
        <x:f>IF($B$291="","",IFERROR(VLOOKUP($B$291,$A$75:$T$202,6,FALSE),""))</x:f>
        <x:v>₸1</x:v>
      </x:c>
      <x:c r="F50" s="39" t="str">
        <x:f>IF($B$292="","",IFERROR(VLOOKUP($B$292,$A$75:$T$202,6,FALSE),""))</x:f>
        <x:v>₸1</x:v>
      </x:c>
      <x:c r="G50" s="39" t="str">
        <x:f>IF($B$293="","",IFERROR(VLOOKUP($B$293,$A$75:$T$202,6,FALSE),""))</x:f>
        <x:v>₸1</x:v>
      </x:c>
      <x:c r="H50" s="39" t="str">
        <x:f>IF($B$294="","",IFERROR(VLOOKUP($B$294,$A$75:$T$202,6,FALSE),""))</x:f>
        <x:v>₸1</x:v>
      </x:c>
      <x:c r="I50" s="39" t="str">
        <x:f>IF($B$295="","",IFERROR(VLOOKUP($B$295,$A$75:$T$202,6,FALSE),""))</x:f>
        <x:v>₸1</x:v>
      </x:c>
      <x:c r="J50" s="39" t="str">
        <x:f>IF($B$296="","",IFERROR(VLOOKUP($B$296,$A$75:$T$202,6,FALSE),""))</x:f>
        <x:v>₸1</x:v>
      </x:c>
      <x:c r="K50" s="39" t="str">
        <x:f>IF($B$297="","",IFERROR(VLOOKUP($B$297,$A$75:$T$202,6,FALSE),""))</x:f>
        <x:v>₸1</x:v>
      </x:c>
      <x:c r="L50" s="39" t="str">
        <x:f>IF($B$298="","",IFERROR(VLOOKUP($B$298,$A$75:$T$202,6,FALSE),""))</x:f>
        <x:v>₸1</x:v>
      </x:c>
      <x:c r="M50" s="39" t="str">
        <x:f>IF($B$299="","",IFERROR(VLOOKUP($B$299,$A$75:$T$202,6,FALSE),""))</x:f>
        <x:v>₸1</x:v>
      </x:c>
      <x:c r="N50" s="39" t="str">
        <x:f>IF($B$300="","",IFERROR(VLOOKUP($B$300,$A$75:$T$202,6,FALSE),""))</x:f>
        <x:v>₸1</x:v>
      </x:c>
      <x:c r="O50" s="39" t="str">
        <x:f>IF($B$301="","",IFERROR(VLOOKUP($B$301,$A$75:$T$202,6,FALSE),""))</x:f>
        <x:v>₸1</x:v>
      </x:c>
      <x:c r="P50" s="39" t="str">
        <x:f>IF($B$302="","",IFERROR(VLOOKUP($B$302,$A$75:$T$202,6,FALSE),""))</x:f>
        <x:v>₸1</x:v>
      </x:c>
      <x:c r="Q50" s="39" t="str">
        <x:f>IF($B$303="","",IFERROR(VLOOKUP($B$303,$A$75:$T$202,6,FALSE),""))</x:f>
        <x:v>₸1</x:v>
      </x:c>
      <x:c r="R50" s="1" t="n"/>
      <x:c r="S50" s="1" t="n"/>
      <x:c r="T50" s="1" t="n"/>
    </x:row>
    <x:row r="51">
      <x:c r="A51" s="38" t="inlineStr">
        <x:is>
          <x:t xml:space="preserve">BIT TYPE</x:t>
        </x:is>
      </x:c>
      <x:c r="B51" s="39" t="str">
        <x:f>IF($D$288="","",$D$288)</x:f>
        <x:v>1</x:v>
      </x:c>
      <x:c r="C51" s="39" t="str">
        <x:f>IF($D$289="","",$D$289)</x:f>
        <x:v>1</x:v>
      </x:c>
      <x:c r="D51" s="39" t="str">
        <x:f>IF($D$290="","",$D$290)</x:f>
        <x:v>1</x:v>
      </x:c>
      <x:c r="E51" s="39" t="str">
        <x:f>IF($D$291="","",$D$291)</x:f>
        <x:v>1</x:v>
      </x:c>
      <x:c r="F51" s="39" t="str">
        <x:f>IF($D$292="","",$D$292)</x:f>
        <x:v>2A</x:v>
      </x:c>
      <x:c r="G51" s="39" t="str">
        <x:f>IF($D$293="","",$D$293)</x:f>
        <x:v>2B</x:v>
      </x:c>
      <x:c r="H51" s="39" t="str">
        <x:f>IF($D$294="","",$D$294)</x:f>
        <x:v>2A</x:v>
      </x:c>
      <x:c r="I51" s="39" t="str">
        <x:f>IF($D$295="","",$D$295)</x:f>
        <x:v>2B</x:v>
      </x:c>
      <x:c r="J51" s="39" t="str">
        <x:f>IF($D$296="","",$D$296)</x:f>
        <x:v>2A</x:v>
      </x:c>
      <x:c r="K51" s="39" t="str">
        <x:f>IF($D$297="","",$D$297)</x:f>
        <x:v>2B</x:v>
      </x:c>
      <x:c r="L51" s="39" t="str">
        <x:f>IF($D$298="","",$D$298)</x:f>
        <x:v>2A</x:v>
      </x:c>
      <x:c r="M51" s="39" t="str">
        <x:f>IF($D$299="","",$D$299)</x:f>
        <x:v>2B</x:v>
      </x:c>
      <x:c r="N51" s="39" t="str">
        <x:f>IF($D$300="","",$D$300)</x:f>
        <x:v>1</x:v>
      </x:c>
      <x:c r="O51" s="39" t="str">
        <x:f>IF($D$301="","",$D$301)</x:f>
        <x:v>1</x:v>
      </x:c>
      <x:c r="P51" s="39" t="str">
        <x:f>IF($D$302="","",$D$302)</x:f>
        <x:v>1</x:v>
      </x:c>
      <x:c r="Q51" s="39" t="str">
        <x:f>IF($D$303="","",$D$303)</x:f>
        <x:v>1</x:v>
      </x:c>
      <x:c r="R51" s="1" t="n"/>
      <x:c r="S51" s="1" t="n"/>
      <x:c r="T51" s="1" t="n"/>
    </x:row>
    <x:row r="52">
      <x:c r="A52" s="38" t="inlineStr">
        <x:is>
          <x:t xml:space="preserve">POSITION</x:t>
        </x:is>
      </x:c>
      <x:c r="B52" s="39" t="str">
        <x:f>$A$288</x:f>
        <x:v>B080</x:v>
      </x:c>
      <x:c r="C52" s="39" t="str">
        <x:f>$A$289</x:f>
        <x:v>B081</x:v>
      </x:c>
      <x:c r="D52" s="39" t="str">
        <x:f>$A$290</x:f>
        <x:v>B082</x:v>
      </x:c>
      <x:c r="E52" s="39" t="str">
        <x:f>$A$291</x:f>
        <x:v>B083</x:v>
      </x:c>
      <x:c r="F52" s="39" t="str">
        <x:f>$A$292</x:f>
        <x:v>B084</x:v>
      </x:c>
      <x:c r="G52" s="39" t="str">
        <x:f>$A$293</x:f>
        <x:v>B085</x:v>
      </x:c>
      <x:c r="H52" s="39" t="str">
        <x:f>$A$294</x:f>
        <x:v>B086</x:v>
      </x:c>
      <x:c r="I52" s="39" t="str">
        <x:f>$A$295</x:f>
        <x:v>B087</x:v>
      </x:c>
      <x:c r="J52" s="39" t="str">
        <x:f>$A$296</x:f>
        <x:v>B088</x:v>
      </x:c>
      <x:c r="K52" s="39" t="str">
        <x:f>$A$297</x:f>
        <x:v>B089</x:v>
      </x:c>
      <x:c r="L52" s="39" t="str">
        <x:f>$A$298</x:f>
        <x:v>B090</x:v>
      </x:c>
      <x:c r="M52" s="39" t="str">
        <x:f>$A$299</x:f>
        <x:v>B091</x:v>
      </x:c>
      <x:c r="N52" s="39" t="str">
        <x:f>$A$300</x:f>
        <x:v>B092</x:v>
      </x:c>
      <x:c r="O52" s="39" t="str">
        <x:f>$A$301</x:f>
        <x:v>B093</x:v>
      </x:c>
      <x:c r="P52" s="39" t="str">
        <x:f>$A$302</x:f>
        <x:v>B094</x:v>
      </x:c>
      <x:c r="Q52" s="39" t="str">
        <x:f>$A$303</x:f>
        <x:v>B095</x:v>
      </x:c>
      <x:c r="R52" s="1" t="n"/>
      <x:c r="S52" s="1" t="n"/>
      <x:c r="T52" s="1" t="n"/>
    </x:row>
    <x:row r="53">
      <x:c r="A53" s="38" t="inlineStr">
        <x:is>
          <x:t xml:space="preserve">STATE</x:t>
        </x:is>
      </x:c>
      <x:c r="B53" s="45" t="n">
        <x:v>0</x:v>
      </x:c>
      <x:c r="C53" s="45" t="n">
        <x:v>0</x:v>
      </x:c>
      <x:c r="D53" s="45" t="n">
        <x:v>0</x:v>
      </x:c>
      <x:c r="E53" s="45" t="n">
        <x:v>1</x:v>
      </x:c>
      <x:c r="F53" s="45" t="n">
        <x:v>0</x:v>
      </x:c>
      <x:c r="G53" s="45" t="n">
        <x:v>0</x:v>
      </x:c>
      <x:c r="H53" s="45" t="n">
        <x:v>0</x:v>
      </x:c>
      <x:c r="I53" s="45" t="n">
        <x:v>0</x:v>
      </x:c>
      <x:c r="J53" s="45" t="n">
        <x:v>0</x:v>
      </x:c>
      <x:c r="K53" s="45" t="n">
        <x:v>0</x:v>
      </x:c>
      <x:c r="L53" s="45" t="n">
        <x:v>0</x:v>
      </x:c>
      <x:c r="M53" s="45" t="n">
        <x:v>0</x:v>
      </x:c>
      <x:c r="N53" s="45" t="n">
        <x:v>0</x:v>
      </x:c>
      <x:c r="O53" s="45" t="n">
        <x:v>0</x:v>
      </x:c>
      <x:c r="P53" s="45" t="n">
        <x:v>0</x:v>
      </x:c>
      <x:c r="Q53" s="45" t="n">
        <x:v>0</x:v>
      </x:c>
      <x:c r="R53" s="1" t="n"/>
      <x:c r="S53" s="1" t="n"/>
      <x:c r="T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</x:row>
    <x:row r="55">
      <x:c r="A55" s="148" t="inlineStr">
        <x:is>
          <x:t xml:space="preserve">B096–B111</x:t>
        </x:is>
      </x:c>
      <x:c r="B55" s="164" t="n"/>
      <x:c r="C55" s="164" t="n"/>
      <x:c r="D55" s="164" t="n"/>
      <x:c r="E55" s="164" t="n"/>
      <x:c r="F55" s="164" t="n"/>
      <x:c r="G55" s="164" t="n"/>
      <x:c r="H55" s="164" t="n"/>
      <x:c r="I55" s="164" t="n"/>
      <x:c r="J55" s="164" t="n"/>
      <x:c r="K55" s="164" t="n"/>
      <x:c r="L55" s="164" t="n"/>
      <x:c r="M55" s="164" t="n"/>
      <x:c r="N55" s="164" t="n"/>
      <x:c r="O55" s="164" t="n"/>
      <x:c r="P55" s="164" t="n"/>
      <x:c r="Q55" s="164" t="n"/>
      <x:c r="R55" s="164" t="n"/>
      <x:c r="S55" s="164" t="n"/>
      <x:c r="T55" s="164" t="n"/>
    </x:row>
    <x:row r="56">
      <x:c r="A56" s="38" t="inlineStr">
        <x:is>
          <x:t xml:space="preserve">BITGROUP</x:t>
        </x:is>
      </x:c>
      <x:c r="B56" s="39" t="str">
        <x:f>IF($B$304="","",IFERROR(VLOOKUP($B$304,$A$75:$T$202,16,FALSE),""))</x:f>
        <x:v>TWOS-8</x:v>
      </x:c>
      <x:c r="C56" s="39" t="str">
        <x:f>IF($B$305="","",IFERROR(VLOOKUP($B$305,$A$75:$T$202,16,FALSE),""))</x:f>
        <x:v>TWOS-8</x:v>
      </x:c>
      <x:c r="D56" s="39" t="str">
        <x:f>IF($B$306="","",IFERROR(VLOOKUP($B$306,$A$75:$T$202,16,FALSE),""))</x:f>
        <x:v>TWOS-8</x:v>
      </x:c>
      <x:c r="E56" s="39" t="str">
        <x:f>IF($B$307="","",IFERROR(VLOOKUP($B$307,$A$75:$T$202,16,FALSE),""))</x:f>
        <x:v>TWOS-8</x:v>
      </x:c>
      <x:c r="F56" s="39" t="str">
        <x:f>IF($B$308="","",IFERROR(VLOOKUP($B$308,$A$75:$T$202,16,FALSE),""))</x:f>
        <x:v>SCALAR-8</x:v>
      </x:c>
      <x:c r="G56" s="39" t="str">
        <x:f>IF($B$309="","",IFERROR(VLOOKUP($B$309,$A$75:$T$202,16,FALSE),""))</x:f>
        <x:v>SCALAR-8</x:v>
      </x:c>
      <x:c r="H56" s="39" t="str">
        <x:f>IF($B$310="","",IFERROR(VLOOKUP($B$310,$A$75:$T$202,16,FALSE),""))</x:f>
        <x:v>SCALAR-8</x:v>
      </x:c>
      <x:c r="I56" s="39" t="str">
        <x:f>IF($B$311="","",IFERROR(VLOOKUP($B$311,$A$75:$T$202,16,FALSE),""))</x:f>
        <x:v>SCALAR-8</x:v>
      </x:c>
      <x:c r="J56" s="39" t="str">
        <x:f>IF($B$312="","",IFERROR(VLOOKUP($B$312,$A$75:$T$202,16,FALSE),""))</x:f>
        <x:v>SCALAR-8</x:v>
      </x:c>
      <x:c r="K56" s="39" t="str">
        <x:f>IF($B$313="","",IFERROR(VLOOKUP($B$313,$A$75:$T$202,16,FALSE),""))</x:f>
        <x:v>SCALAR-8</x:v>
      </x:c>
      <x:c r="L56" s="39" t="str">
        <x:f>IF($B$314="","",IFERROR(VLOOKUP($B$314,$A$75:$T$202,16,FALSE),""))</x:f>
        <x:v>SCALAR-8</x:v>
      </x:c>
      <x:c r="M56" s="39" t="str">
        <x:f>IF($B$315="","",IFERROR(VLOOKUP($B$315,$A$75:$T$202,16,FALSE),""))</x:f>
        <x:v>SCALAR-8</x:v>
      </x:c>
      <x:c r="N56" s="39" t="str">
        <x:f>IF($B$316="","",IFERROR(VLOOKUP($B$316,$A$75:$T$202,16,FALSE),""))</x:f>
        <x:v>RESERVED-20</x:v>
      </x:c>
      <x:c r="O56" s="39" t="str">
        <x:f>IF($B$317="","",IFERROR(VLOOKUP($B$317,$A$75:$T$202,16,FALSE),""))</x:f>
        <x:v>RESERVED-20</x:v>
      </x:c>
      <x:c r="P56" s="39" t="str">
        <x:f>IF($B$318="","",IFERROR(VLOOKUP($B$318,$A$75:$T$202,16,FALSE),""))</x:f>
        <x:v>RESERVED-20</x:v>
      </x:c>
      <x:c r="Q56" s="39" t="str">
        <x:f>IF($B$319="","",IFERROR(VLOOKUP($B$319,$A$75:$T$202,16,FALSE),""))</x:f>
        <x:v>RESERVED-20</x:v>
      </x:c>
      <x:c r="R56" s="1" t="n"/>
      <x:c r="S56" s="1" t="n"/>
      <x:c r="T56" s="1" t="n"/>
    </x:row>
    <x:row r="57">
      <x:c r="A57" s="38" t="inlineStr">
        <x:is>
          <x:t xml:space="preserve">TRUST</x:t>
        </x:is>
      </x:c>
      <x:c r="B57" s="39" t="str">
        <x:f>IF($B$304="","",IFERROR(VLOOKUP($B$304,$A$75:$T$202,6,FALSE),""))</x:f>
        <x:v>₸1</x:v>
      </x:c>
      <x:c r="C57" s="39" t="str">
        <x:f>IF($B$305="","",IFERROR(VLOOKUP($B$305,$A$75:$T$202,6,FALSE),""))</x:f>
        <x:v>₸1</x:v>
      </x:c>
      <x:c r="D57" s="39" t="str">
        <x:f>IF($B$306="","",IFERROR(VLOOKUP($B$306,$A$75:$T$202,6,FALSE),""))</x:f>
        <x:v>₸1</x:v>
      </x:c>
      <x:c r="E57" s="39" t="str">
        <x:f>IF($B$307="","",IFERROR(VLOOKUP($B$307,$A$75:$T$202,6,FALSE),""))</x:f>
        <x:v>₸1</x:v>
      </x:c>
      <x:c r="F57" s="39" t="str">
        <x:f>IF($B$308="","",IFERROR(VLOOKUP($B$308,$A$75:$T$202,6,FALSE),""))</x:f>
        <x:v>₸1</x:v>
      </x:c>
      <x:c r="G57" s="39" t="str">
        <x:f>IF($B$309="","",IFERROR(VLOOKUP($B$309,$A$75:$T$202,6,FALSE),""))</x:f>
        <x:v>₸1</x:v>
      </x:c>
      <x:c r="H57" s="39" t="str">
        <x:f>IF($B$310="","",IFERROR(VLOOKUP($B$310,$A$75:$T$202,6,FALSE),""))</x:f>
        <x:v>₸1</x:v>
      </x:c>
      <x:c r="I57" s="39" t="str">
        <x:f>IF($B$311="","",IFERROR(VLOOKUP($B$311,$A$75:$T$202,6,FALSE),""))</x:f>
        <x:v>₸1</x:v>
      </x:c>
      <x:c r="J57" s="39" t="str">
        <x:f>IF($B$312="","",IFERROR(VLOOKUP($B$312,$A$75:$T$202,6,FALSE),""))</x:f>
        <x:v>₸1</x:v>
      </x:c>
      <x:c r="K57" s="39" t="str">
        <x:f>IF($B$313="","",IFERROR(VLOOKUP($B$313,$A$75:$T$202,6,FALSE),""))</x:f>
        <x:v>₸1</x:v>
      </x:c>
      <x:c r="L57" s="39" t="str">
        <x:f>IF($B$314="","",IFERROR(VLOOKUP($B$314,$A$75:$T$202,6,FALSE),""))</x:f>
        <x:v>₸1</x:v>
      </x:c>
      <x:c r="M57" s="39" t="str">
        <x:f>IF($B$315="","",IFERROR(VLOOKUP($B$315,$A$75:$T$202,6,FALSE),""))</x:f>
        <x:v>₸1</x:v>
      </x:c>
      <x:c r="N57" s="39" t="str">
        <x:f>IF($B$316="","",IFERROR(VLOOKUP($B$316,$A$75:$T$202,6,FALSE),""))</x:f>
        <x:v>₸1</x:v>
      </x:c>
      <x:c r="O57" s="39" t="str">
        <x:f>IF($B$317="","",IFERROR(VLOOKUP($B$317,$A$75:$T$202,6,FALSE),""))</x:f>
        <x:v>₸1</x:v>
      </x:c>
      <x:c r="P57" s="39" t="str">
        <x:f>IF($B$318="","",IFERROR(VLOOKUP($B$318,$A$75:$T$202,6,FALSE),""))</x:f>
        <x:v>₸1</x:v>
      </x:c>
      <x:c r="Q57" s="39" t="str">
        <x:f>IF($B$319="","",IFERROR(VLOOKUP($B$319,$A$75:$T$202,6,FALSE),""))</x:f>
        <x:v>₸1</x:v>
      </x:c>
      <x:c r="R57" s="1" t="n"/>
      <x:c r="S57" s="1" t="n"/>
      <x:c r="T57" s="1" t="n"/>
    </x:row>
    <x:row r="58">
      <x:c r="A58" s="38" t="inlineStr">
        <x:is>
          <x:t xml:space="preserve">BIT TYPE</x:t>
        </x:is>
      </x:c>
      <x:c r="B58" s="39" t="str">
        <x:f>IF($D$304="","",$D$304)</x:f>
        <x:v>1</x:v>
      </x:c>
      <x:c r="C58" s="39" t="str">
        <x:f>IF($D$305="","",$D$305)</x:f>
        <x:v>1</x:v>
      </x:c>
      <x:c r="D58" s="39" t="str">
        <x:f>IF($D$306="","",$D$306)</x:f>
        <x:v>1</x:v>
      </x:c>
      <x:c r="E58" s="39" t="str">
        <x:f>IF($D$307="","",$D$307)</x:f>
        <x:v>3</x:v>
      </x:c>
      <x:c r="F58" s="39" t="str">
        <x:f>IF($D$308="","",$D$308)</x:f>
        <x:v>1</x:v>
      </x:c>
      <x:c r="G58" s="39" t="str">
        <x:f>IF($D$309="","",$D$309)</x:f>
        <x:v>1</x:v>
      </x:c>
      <x:c r="H58" s="39" t="str">
        <x:f>IF($D$310="","",$D$310)</x:f>
        <x:v>1</x:v>
      </x:c>
      <x:c r="I58" s="39" t="str">
        <x:f>IF($D$311="","",$D$311)</x:f>
        <x:v>1</x:v>
      </x:c>
      <x:c r="J58" s="39" t="str">
        <x:f>IF($D$312="","",$D$312)</x:f>
        <x:v>1</x:v>
      </x:c>
      <x:c r="K58" s="39" t="str">
        <x:f>IF($D$313="","",$D$313)</x:f>
        <x:v>1</x:v>
      </x:c>
      <x:c r="L58" s="39" t="str">
        <x:f>IF($D$314="","",$D$314)</x:f>
        <x:v>1</x:v>
      </x:c>
      <x:c r="M58" s="39" t="str">
        <x:f>IF($D$315="","",$D$315)</x:f>
        <x:v>1</x:v>
      </x:c>
      <x:c r="N58" s="39" t="str">
        <x:f>IF($D$316="","",$D$316)</x:f>
        <x:v>11</x:v>
      </x:c>
      <x:c r="O58" s="39" t="str">
        <x:f>IF($D$317="","",$D$317)</x:f>
        <x:v>11</x:v>
      </x:c>
      <x:c r="P58" s="39" t="str">
        <x:f>IF($D$318="","",$D$318)</x:f>
        <x:v>11</x:v>
      </x:c>
      <x:c r="Q58" s="39" t="str">
        <x:f>IF($D$319="","",$D$319)</x:f>
        <x:v>11</x:v>
      </x:c>
      <x:c r="R58" s="1" t="n"/>
      <x:c r="S58" s="1" t="n"/>
      <x:c r="T58" s="1" t="n"/>
    </x:row>
    <x:row r="59">
      <x:c r="A59" s="38" t="inlineStr">
        <x:is>
          <x:t xml:space="preserve">POSITION</x:t>
        </x:is>
      </x:c>
      <x:c r="B59" s="39" t="str">
        <x:f>$A$304</x:f>
        <x:v>B096</x:v>
      </x:c>
      <x:c r="C59" s="39" t="str">
        <x:f>$A$305</x:f>
        <x:v>B097</x:v>
      </x:c>
      <x:c r="D59" s="39" t="str">
        <x:f>$A$306</x:f>
        <x:v>B098</x:v>
      </x:c>
      <x:c r="E59" s="39" t="str">
        <x:f>$A$307</x:f>
        <x:v>B099</x:v>
      </x:c>
      <x:c r="F59" s="39" t="str">
        <x:f>$A$308</x:f>
        <x:v>B100</x:v>
      </x:c>
      <x:c r="G59" s="39" t="str">
        <x:f>$A$309</x:f>
        <x:v>B101</x:v>
      </x:c>
      <x:c r="H59" s="39" t="str">
        <x:f>$A$310</x:f>
        <x:v>B102</x:v>
      </x:c>
      <x:c r="I59" s="39" t="str">
        <x:f>$A$311</x:f>
        <x:v>B103</x:v>
      </x:c>
      <x:c r="J59" s="39" t="str">
        <x:f>$A$312</x:f>
        <x:v>B104</x:v>
      </x:c>
      <x:c r="K59" s="39" t="str">
        <x:f>$A$313</x:f>
        <x:v>B105</x:v>
      </x:c>
      <x:c r="L59" s="39" t="str">
        <x:f>$A$314</x:f>
        <x:v>B106</x:v>
      </x:c>
      <x:c r="M59" s="39" t="str">
        <x:f>$A$315</x:f>
        <x:v>B107</x:v>
      </x:c>
      <x:c r="N59" s="39" t="str">
        <x:f>$A$316</x:f>
        <x:v>B108</x:v>
      </x:c>
      <x:c r="O59" s="39" t="str">
        <x:f>$A$317</x:f>
        <x:v>B109</x:v>
      </x:c>
      <x:c r="P59" s="39" t="str">
        <x:f>$A$318</x:f>
        <x:v>B110</x:v>
      </x:c>
      <x:c r="Q59" s="39" t="str">
        <x:f>$A$319</x:f>
        <x:v>B111</x:v>
      </x:c>
      <x:c r="R59" s="1" t="n"/>
      <x:c r="S59" s="1" t="n"/>
      <x:c r="T59" s="1" t="n"/>
    </x:row>
    <x:row r="60">
      <x:c r="A60" s="38" t="inlineStr">
        <x:is>
          <x:t xml:space="preserve">STATE</x:t>
        </x:is>
      </x:c>
      <x:c r="B60" s="45" t="n">
        <x:v>0</x:v>
      </x:c>
      <x:c r="C60" s="45" t="n">
        <x:v>0</x:v>
      </x:c>
      <x:c r="D60" s="45" t="n">
        <x:v>0</x:v>
      </x:c>
      <x:c r="E60" s="45" t="n">
        <x:v>0</x:v>
      </x:c>
      <x:c r="F60" s="45" t="n">
        <x:v>1</x:v>
      </x:c>
      <x:c r="G60" s="45" t="n">
        <x:v>0</x:v>
      </x:c>
      <x:c r="H60" s="45" t="n">
        <x:v>0</x:v>
      </x:c>
      <x:c r="I60" s="45" t="n">
        <x:v>0</x:v>
      </x:c>
      <x:c r="J60" s="45" t="n">
        <x:v>0</x:v>
      </x:c>
      <x:c r="K60" s="45" t="n">
        <x:v>0</x:v>
      </x:c>
      <x:c r="L60" s="45" t="n">
        <x:v>0</x:v>
      </x:c>
      <x:c r="M60" s="45" t="n">
        <x:v>0</x:v>
      </x:c>
      <x:c r="N60" s="45" t="n">
        <x:v>0</x:v>
      </x:c>
      <x:c r="O60" s="45" t="n">
        <x:v>0</x:v>
      </x:c>
      <x:c r="P60" s="45" t="n">
        <x:v>0</x:v>
      </x:c>
      <x:c r="Q60" s="45" t="n">
        <x:v>0</x:v>
      </x:c>
      <x:c r="R60" s="1" t="n"/>
      <x:c r="S60" s="1" t="n"/>
      <x:c r="T60" s="1" t="n"/>
    </x:row>
    <x:row r="61">
      <x:c r="A61" s="1" t="n"/>
      <x:c r="B61" s="1" t="n"/>
      <x:c r="C61" s="1" t="n"/>
      <x:c r="D61" s="1" t="n"/>
      <x:c r="E61" s="1" t="n"/>
      <x:c r="F61" s="1" t="n"/>
      <x:c r="G61" s="1" t="n"/>
      <x:c r="H61" s="1" t="n"/>
      <x:c r="I61" s="1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</x:row>
    <x:row r="62">
      <x:c r="A62" s="148" t="inlineStr">
        <x:is>
          <x:t xml:space="preserve">B112–B127</x:t>
        </x:is>
      </x:c>
      <x:c r="B62" s="164" t="n"/>
      <x:c r="C62" s="164" t="n"/>
      <x:c r="D62" s="164" t="n"/>
      <x:c r="E62" s="164" t="n"/>
      <x:c r="F62" s="164" t="n"/>
      <x:c r="G62" s="164" t="n"/>
      <x:c r="H62" s="164" t="n"/>
      <x:c r="I62" s="164" t="n"/>
      <x:c r="J62" s="164" t="n"/>
      <x:c r="K62" s="164" t="n"/>
      <x:c r="L62" s="164" t="n"/>
      <x:c r="M62" s="164" t="n"/>
      <x:c r="N62" s="164" t="n"/>
      <x:c r="O62" s="164" t="n"/>
      <x:c r="P62" s="164" t="n"/>
      <x:c r="Q62" s="164" t="n"/>
      <x:c r="R62" s="164" t="n"/>
      <x:c r="S62" s="164" t="n"/>
      <x:c r="T62" s="164" t="n"/>
    </x:row>
    <x:row r="63">
      <x:c r="A63" s="38" t="inlineStr">
        <x:is>
          <x:t xml:space="preserve">BITGROUP</x:t>
        </x:is>
      </x:c>
      <x:c r="B63" s="39" t="str">
        <x:f>IF($B$320="","",IFERROR(VLOOKUP($B$320,$A$75:$T$202,16,FALSE),""))</x:f>
        <x:v>RESERVED-20</x:v>
      </x:c>
      <x:c r="C63" s="39" t="str">
        <x:f>IF($B$321="","",IFERROR(VLOOKUP($B$321,$A$75:$T$202,16,FALSE),""))</x:f>
        <x:v>RESERVED-20</x:v>
      </x:c>
      <x:c r="D63" s="39" t="str">
        <x:f>IF($B$322="","",IFERROR(VLOOKUP($B$322,$A$75:$T$202,16,FALSE),""))</x:f>
        <x:v>RESERVED-20</x:v>
      </x:c>
      <x:c r="E63" s="39" t="str">
        <x:f>IF($B$323="","",IFERROR(VLOOKUP($B$323,$A$75:$T$202,16,FALSE),""))</x:f>
        <x:v>RESERVED-20</x:v>
      </x:c>
      <x:c r="F63" s="39" t="str">
        <x:f>IF($B$324="","",IFERROR(VLOOKUP($B$324,$A$75:$T$202,16,FALSE),""))</x:f>
        <x:v>RESERVED-20</x:v>
      </x:c>
      <x:c r="G63" s="39" t="str">
        <x:f>IF($B$325="","",IFERROR(VLOOKUP($B$325,$A$75:$T$202,16,FALSE),""))</x:f>
        <x:v>RESERVED-20</x:v>
      </x:c>
      <x:c r="H63" s="39" t="str">
        <x:f>IF($B$326="","",IFERROR(VLOOKUP($B$326,$A$75:$T$202,16,FALSE),""))</x:f>
        <x:v>RESERVED-20</x:v>
      </x:c>
      <x:c r="I63" s="39" t="str">
        <x:f>IF($B$327="","",IFERROR(VLOOKUP($B$327,$A$75:$T$202,16,FALSE),""))</x:f>
        <x:v>RESERVED-20</x:v>
      </x:c>
      <x:c r="J63" s="39" t="str">
        <x:f>IF($B$328="","",IFERROR(VLOOKUP($B$328,$A$75:$T$202,16,FALSE),""))</x:f>
        <x:v>RESERVED-20</x:v>
      </x:c>
      <x:c r="K63" s="39" t="str">
        <x:f>IF($B$329="","",IFERROR(VLOOKUP($B$329,$A$75:$T$202,16,FALSE),""))</x:f>
        <x:v>RESERVED-20</x:v>
      </x:c>
      <x:c r="L63" s="39" t="str">
        <x:f>IF($B$330="","",IFERROR(VLOOKUP($B$330,$A$75:$T$202,16,FALSE),""))</x:f>
        <x:v>RESERVED-20</x:v>
      </x:c>
      <x:c r="M63" s="39" t="str">
        <x:f>IF($B$331="","",IFERROR(VLOOKUP($B$331,$A$75:$T$202,16,FALSE),""))</x:f>
        <x:v>RESERVED-20</x:v>
      </x:c>
      <x:c r="N63" s="39" t="str">
        <x:f>IF($B$332="","",IFERROR(VLOOKUP($B$332,$A$75:$T$202,16,FALSE),""))</x:f>
        <x:v>RESERVED-20</x:v>
      </x:c>
      <x:c r="O63" s="39" t="str">
        <x:f>IF($B$333="","",IFERROR(VLOOKUP($B$333,$A$75:$T$202,16,FALSE),""))</x:f>
        <x:v>RESERVED-20</x:v>
      </x:c>
      <x:c r="P63" s="39" t="str">
        <x:f>IF($B$334="","",IFERROR(VLOOKUP($B$334,$A$75:$T$202,16,FALSE),""))</x:f>
        <x:v>RESERVED-20</x:v>
      </x:c>
      <x:c r="Q63" s="39" t="str">
        <x:f>IF($B$335="","",IFERROR(VLOOKUP($B$335,$A$75:$T$202,16,FALSE),""))</x:f>
        <x:v>RESERVED-20</x:v>
      </x:c>
      <x:c r="R63" s="1" t="n"/>
      <x:c r="S63" s="1" t="n"/>
      <x:c r="T63" s="1" t="n"/>
    </x:row>
    <x:row r="64">
      <x:c r="A64" s="38" t="inlineStr">
        <x:is>
          <x:t xml:space="preserve">TRUST</x:t>
        </x:is>
      </x:c>
      <x:c r="B64" s="39" t="str">
        <x:f>IF($B$320="","",IFERROR(VLOOKUP($B$320,$A$75:$T$202,6,FALSE),""))</x:f>
        <x:v>₸1</x:v>
      </x:c>
      <x:c r="C64" s="39" t="str">
        <x:f>IF($B$321="","",IFERROR(VLOOKUP($B$321,$A$75:$T$202,6,FALSE),""))</x:f>
        <x:v>₸1</x:v>
      </x:c>
      <x:c r="D64" s="39" t="str">
        <x:f>IF($B$322="","",IFERROR(VLOOKUP($B$322,$A$75:$T$202,6,FALSE),""))</x:f>
        <x:v>₸1</x:v>
      </x:c>
      <x:c r="E64" s="39" t="str">
        <x:f>IF($B$323="","",IFERROR(VLOOKUP($B$323,$A$75:$T$202,6,FALSE),""))</x:f>
        <x:v>₸1</x:v>
      </x:c>
      <x:c r="F64" s="39" t="str">
        <x:f>IF($B$324="","",IFERROR(VLOOKUP($B$324,$A$75:$T$202,6,FALSE),""))</x:f>
        <x:v>₸1</x:v>
      </x:c>
      <x:c r="G64" s="39" t="str">
        <x:f>IF($B$325="","",IFERROR(VLOOKUP($B$325,$A$75:$T$202,6,FALSE),""))</x:f>
        <x:v>₸1</x:v>
      </x:c>
      <x:c r="H64" s="39" t="str">
        <x:f>IF($B$326="","",IFERROR(VLOOKUP($B$326,$A$75:$T$202,6,FALSE),""))</x:f>
        <x:v>₸1</x:v>
      </x:c>
      <x:c r="I64" s="39" t="str">
        <x:f>IF($B$327="","",IFERROR(VLOOKUP($B$327,$A$75:$T$202,6,FALSE),""))</x:f>
        <x:v>₸1</x:v>
      </x:c>
      <x:c r="J64" s="39" t="str">
        <x:f>IF($B$328="","",IFERROR(VLOOKUP($B$328,$A$75:$T$202,6,FALSE),""))</x:f>
        <x:v>₸1</x:v>
      </x:c>
      <x:c r="K64" s="39" t="str">
        <x:f>IF($B$329="","",IFERROR(VLOOKUP($B$329,$A$75:$T$202,6,FALSE),""))</x:f>
        <x:v>₸1</x:v>
      </x:c>
      <x:c r="L64" s="39" t="str">
        <x:f>IF($B$330="","",IFERROR(VLOOKUP($B$330,$A$75:$T$202,6,FALSE),""))</x:f>
        <x:v>₸1</x:v>
      </x:c>
      <x:c r="M64" s="39" t="str">
        <x:f>IF($B$331="","",IFERROR(VLOOKUP($B$331,$A$75:$T$202,6,FALSE),""))</x:f>
        <x:v>₸1</x:v>
      </x:c>
      <x:c r="N64" s="39" t="str">
        <x:f>IF($B$332="","",IFERROR(VLOOKUP($B$332,$A$75:$T$202,6,FALSE),""))</x:f>
        <x:v>₸1</x:v>
      </x:c>
      <x:c r="O64" s="39" t="str">
        <x:f>IF($B$333="","",IFERROR(VLOOKUP($B$333,$A$75:$T$202,6,FALSE),""))</x:f>
        <x:v>₸1</x:v>
      </x:c>
      <x:c r="P64" s="39" t="str">
        <x:f>IF($B$334="","",IFERROR(VLOOKUP($B$334,$A$75:$T$202,6,FALSE),""))</x:f>
        <x:v>₸1</x:v>
      </x:c>
      <x:c r="Q64" s="39" t="str">
        <x:f>IF($B$335="","",IFERROR(VLOOKUP($B$335,$A$75:$T$202,6,FALSE),""))</x:f>
        <x:v>₸1</x:v>
      </x:c>
      <x:c r="R64" s="1" t="n"/>
      <x:c r="S64" s="1" t="n"/>
      <x:c r="T64" s="1" t="n"/>
    </x:row>
    <x:row r="65">
      <x:c r="A65" s="38" t="inlineStr">
        <x:is>
          <x:t xml:space="preserve">BIT TYPE</x:t>
        </x:is>
      </x:c>
      <x:c r="B65" s="39" t="str">
        <x:f>IF($D$320="","",$D$320)</x:f>
        <x:v>11</x:v>
      </x:c>
      <x:c r="C65" s="39" t="str">
        <x:f>IF($D$321="","",$D$321)</x:f>
        <x:v>11</x:v>
      </x:c>
      <x:c r="D65" s="39" t="str">
        <x:f>IF($D$322="","",$D$322)</x:f>
        <x:v>11</x:v>
      </x:c>
      <x:c r="E65" s="39" t="str">
        <x:f>IF($D$323="","",$D$323)</x:f>
        <x:v>11</x:v>
      </x:c>
      <x:c r="F65" s="39" t="str">
        <x:f>IF($D$324="","",$D$324)</x:f>
        <x:v>11</x:v>
      </x:c>
      <x:c r="G65" s="39" t="str">
        <x:f>IF($D$325="","",$D$325)</x:f>
        <x:v>11</x:v>
      </x:c>
      <x:c r="H65" s="39" t="str">
        <x:f>IF($D$326="","",$D$326)</x:f>
        <x:v>11</x:v>
      </x:c>
      <x:c r="I65" s="39" t="str">
        <x:f>IF($D$327="","",$D$327)</x:f>
        <x:v>11</x:v>
      </x:c>
      <x:c r="J65" s="39" t="str">
        <x:f>IF($D$328="","",$D$328)</x:f>
        <x:v>11</x:v>
      </x:c>
      <x:c r="K65" s="39" t="str">
        <x:f>IF($D$329="","",$D$329)</x:f>
        <x:v>11</x:v>
      </x:c>
      <x:c r="L65" s="39" t="str">
        <x:f>IF($D$330="","",$D$330)</x:f>
        <x:v>11</x:v>
      </x:c>
      <x:c r="M65" s="39" t="str">
        <x:f>IF($D$331="","",$D$331)</x:f>
        <x:v>11</x:v>
      </x:c>
      <x:c r="N65" s="39" t="str">
        <x:f>IF($D$332="","",$D$332)</x:f>
        <x:v>11</x:v>
      </x:c>
      <x:c r="O65" s="39" t="str">
        <x:f>IF($D$333="","",$D$333)</x:f>
        <x:v>11</x:v>
      </x:c>
      <x:c r="P65" s="39" t="str">
        <x:f>IF($D$334="","",$D$334)</x:f>
        <x:v>11</x:v>
      </x:c>
      <x:c r="Q65" s="39" t="str">
        <x:f>IF($D$335="","",$D$335)</x:f>
        <x:v>11</x:v>
      </x:c>
      <x:c r="R65" s="1" t="n"/>
      <x:c r="S65" s="1" t="n"/>
      <x:c r="T65" s="1" t="n"/>
    </x:row>
    <x:row r="66">
      <x:c r="A66" s="38" t="inlineStr">
        <x:is>
          <x:t xml:space="preserve">POSITION</x:t>
        </x:is>
      </x:c>
      <x:c r="B66" s="39" t="str">
        <x:f>$A$320</x:f>
        <x:v>B112</x:v>
      </x:c>
      <x:c r="C66" s="39" t="str">
        <x:f>$A$321</x:f>
        <x:v>B113</x:v>
      </x:c>
      <x:c r="D66" s="39" t="str">
        <x:f>$A$322</x:f>
        <x:v>B114</x:v>
      </x:c>
      <x:c r="E66" s="39" t="str">
        <x:f>$A$323</x:f>
        <x:v>B115</x:v>
      </x:c>
      <x:c r="F66" s="39" t="str">
        <x:f>$A$324</x:f>
        <x:v>B116</x:v>
      </x:c>
      <x:c r="G66" s="39" t="str">
        <x:f>$A$325</x:f>
        <x:v>B117</x:v>
      </x:c>
      <x:c r="H66" s="39" t="str">
        <x:f>$A$326</x:f>
        <x:v>B118</x:v>
      </x:c>
      <x:c r="I66" s="39" t="str">
        <x:f>$A$327</x:f>
        <x:v>B119</x:v>
      </x:c>
      <x:c r="J66" s="39" t="str">
        <x:f>$A$328</x:f>
        <x:v>B120</x:v>
      </x:c>
      <x:c r="K66" s="39" t="str">
        <x:f>$A$329</x:f>
        <x:v>B121</x:v>
      </x:c>
      <x:c r="L66" s="39" t="str">
        <x:f>$A$330</x:f>
        <x:v>B122</x:v>
      </x:c>
      <x:c r="M66" s="39" t="str">
        <x:f>$A$331</x:f>
        <x:v>B123</x:v>
      </x:c>
      <x:c r="N66" s="39" t="str">
        <x:f>$A$332</x:f>
        <x:v>B124</x:v>
      </x:c>
      <x:c r="O66" s="39" t="str">
        <x:f>$A$333</x:f>
        <x:v>B125</x:v>
      </x:c>
      <x:c r="P66" s="39" t="str">
        <x:f>$A$334</x:f>
        <x:v>B126</x:v>
      </x:c>
      <x:c r="Q66" s="39" t="str">
        <x:f>$A$335</x:f>
        <x:v>B127</x:v>
      </x:c>
      <x:c r="R66" s="1" t="n"/>
      <x:c r="S66" s="1" t="n"/>
      <x:c r="T66" s="1" t="n"/>
    </x:row>
    <x:row r="67">
      <x:c r="A67" s="38" t="inlineStr">
        <x:is>
          <x:t xml:space="preserve">STATE</x:t>
        </x:is>
      </x:c>
      <x:c r="B67" s="45" t="n">
        <x:v>0</x:v>
      </x:c>
      <x:c r="C67" s="45" t="n">
        <x:v>0</x:v>
      </x:c>
      <x:c r="D67" s="45" t="n">
        <x:v>0</x:v>
      </x:c>
      <x:c r="E67" s="45" t="n">
        <x:v>0</x:v>
      </x:c>
      <x:c r="F67" s="45" t="n">
        <x:v>0</x:v>
      </x:c>
      <x:c r="G67" s="45" t="n">
        <x:v>0</x:v>
      </x:c>
      <x:c r="H67" s="45" t="n">
        <x:v>0</x:v>
      </x:c>
      <x:c r="I67" s="45" t="n">
        <x:v>0</x:v>
      </x:c>
      <x:c r="J67" s="45" t="n">
        <x:v>0</x:v>
      </x:c>
      <x:c r="K67" s="45" t="n">
        <x:v>0</x:v>
      </x:c>
      <x:c r="L67" s="45" t="n">
        <x:v>0</x:v>
      </x:c>
      <x:c r="M67" s="45" t="n">
        <x:v>0</x:v>
      </x:c>
      <x:c r="N67" s="45" t="n">
        <x:v>0</x:v>
      </x:c>
      <x:c r="O67" s="45" t="n">
        <x:v>0</x:v>
      </x:c>
      <x:c r="P67" s="45" t="n">
        <x:v>0</x:v>
      </x:c>
      <x:c r="Q67" s="45" t="n">
        <x:v>0</x:v>
      </x:c>
      <x:c r="R67" s="1" t="n"/>
      <x:c r="S67" s="1" t="n"/>
      <x:c r="T67" s="1" t="n"/>
    </x:row>
    <x:row r="68">
      <x:c r="A68" s="1" t="n"/>
      <x:c r="B68" s="1" t="n"/>
      <x:c r="C68" s="1" t="n"/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</x:row>
    <x:row r="69">
      <x:c r="A69" s="1" t="n"/>
      <x:c r="B69" s="1" t="n"/>
      <x:c r="C69" s="1" t="n"/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</x:row>
    <x:row r="70" s="97" customFormat="1" ht="28" customHeight="1">
      <x:c r="A70" s="124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</x:row>
    <x:row r="71">
      <x:c r="A71" s="1" t="n"/>
      <x:c r="B71" s="1" t="n"/>
      <x:c r="C71" s="1" t="n"/>
      <x:c r="D71" s="1" t="n"/>
      <x:c r="E71" s="1" t="n"/>
      <x:c r="F71" s="1" t="n"/>
      <x:c r="G71" s="1" t="n"/>
      <x:c r="H71" s="1" t="n"/>
      <x:c r="I71" s="1" t="n"/>
      <x:c r="J71" s="1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</x:row>
    <x:row r="72">
      <x:c r="A72" s="1" t="n"/>
      <x:c r="B72" s="1" t="n"/>
      <x:c r="C72" s="1" t="n"/>
      <x:c r="D72" s="1" t="n"/>
      <x:c r="E72" s="1" t="n"/>
      <x:c r="F72" s="1" t="n"/>
      <x:c r="G72" s="1" t="n"/>
      <x:c r="H72" s="1" t="n"/>
      <x:c r="I72" s="1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</x:row>
    <x:row r="73" s="97" customFormat="1" ht="24" customHeight="1">
      <x:c r="A73" s="107" t="inlineStr">
        <x:is>
          <x:t xml:space="preserve">|▪︎▪︎| — BITGROUP TABLE</x:t>
        </x:is>
      </x:c>
      <x:c r="B73" s="159" t="n"/>
      <x:c r="C73" s="159" t="n"/>
      <x:c r="D73" s="159" t="n"/>
      <x:c r="E73" s="159" t="n"/>
      <x:c r="F73" s="159" t="n"/>
      <x:c r="G73" s="159" t="n"/>
      <x:c r="H73" s="159" t="n"/>
      <x:c r="I73" s="159" t="n"/>
      <x:c r="J73" s="159" t="n"/>
      <x:c r="K73" s="159" t="n"/>
      <x:c r="L73" s="159" t="n"/>
      <x:c r="M73" s="159" t="n"/>
      <x:c r="N73" s="159" t="n"/>
      <x:c r="O73" s="159" t="n"/>
      <x:c r="P73" s="159" t="n"/>
      <x:c r="Q73" s="159" t="n"/>
      <x:c r="R73" s="159" t="n"/>
      <x:c r="S73" s="159" t="n"/>
      <x:c r="T73" s="159" t="n"/>
    </x:row>
    <x:row r="74" s="97" customFormat="1" ht="30" customHeight="1">
      <x:c r="A74" s="29" t="inlineStr">
        <x:is>
          <x:t xml:space="preserve">1 Placement ID</x:t>
        </x:is>
      </x:c>
      <x:c r="B74" s="29" t="inlineStr">
        <x:is>
          <x:t xml:space="preserve">2 Placement Name</x:t>
        </x:is>
      </x:c>
      <x:c r="C74" s="29" t="inlineStr">
        <x:is>
          <x:t xml:space="preserve">3 Start Bit</x:t>
        </x:is>
      </x:c>
      <x:c r="D74" s="29" t="inlineStr">
        <x:is>
          <x:t xml:space="preserve">4 End Bit</x:t>
        </x:is>
      </x:c>
      <x:c r="E74" s="29" t="inlineStr">
        <x:is>
          <x:t xml:space="preserve">5 Width</x:t>
        </x:is>
      </x:c>
      <x:c r="F74" s="29" t="inlineStr">
        <x:is>
          <x:t xml:space="preserve">6 Trust Code</x:t>
        </x:is>
      </x:c>
      <x:c r="G74" s="29" t="inlineStr">
        <x:is>
          <x:t xml:space="preserve">7 Base Trust</x:t>
        </x:is>
      </x:c>
      <x:c r="H74" s="29" t="inlineStr">
        <x:is>
          <x:t xml:space="preserve">8 Semantic Definition</x:t>
        </x:is>
      </x:c>
      <x:c r="I74" s="29" t="inlineStr">
        <x:is>
          <x:t xml:space="preserve">9 Semantic Allowable Range / States</x:t>
        </x:is>
      </x:c>
      <x:c r="J74" s="29" t="inlineStr">
        <x:is>
          <x:t xml:space="preserve">10 Decode Formula</x:t>
        </x:is>
      </x:c>
      <x:c r="K74" s="29" t="inlineStr">
        <x:is>
          <x:t xml:space="preserve">11 Trust Algorithm</x:t>
        </x:is>
      </x:c>
      <x:c r="L74" s="29" t="inlineStr">
        <x:is>
          <x:t xml:space="preserve">12 Conditional Rule</x:t>
        </x:is>
      </x:c>
      <x:c r="M74" s="29" t="inlineStr">
        <x:is>
          <x:t xml:space="preserve">13 Governing / Decode Inputs</x:t>
        </x:is>
      </x:c>
      <x:c r="N74" s="29" t="inlineStr">
        <x:is>
          <x:t xml:space="preserve">14 Notes</x:t>
        </x:is>
      </x:c>
      <x:c r="O74" s="29" t="inlineStr">
        <x:is>
          <x:t xml:space="preserve">15 Status</x:t>
        </x:is>
      </x:c>
      <x:c r="P74" s="29" t="inlineStr">
        <x:is>
          <x:t xml:space="preserve">16 Registered BitGroup</x:t>
        </x:is>
      </x:c>
      <x:c r="Q74" s="29" t="inlineStr">
        <x:is>
          <x:t xml:space="preserve">17 Semantic Key</x:t>
        </x:is>
      </x:c>
      <x:c r="R74" s="29" t="inlineStr">
        <x:is>
          <x:t xml:space="preserve">18 Semantic Role</x:t>
        </x:is>
      </x:c>
      <x:c r="S74" s="29" t="inlineStr">
        <x:is>
          <x:t xml:space="preserve">19 Serialization Orientation</x:t>
        </x:is>
      </x:c>
      <x:c r="T74" s="29" t="inlineStr">
        <x:is>
          <x:t xml:space="preserve">20 Reader Code Set</x:t>
        </x:is>
      </x:c>
      <x:c r="U74" s="29" t="inlineStr">
        <x:is>
          <x:t xml:space="preserve">21 Semantic Math Class</x:t>
        </x:is>
      </x:c>
    </x:row>
    <x:row r="75">
      <x:c r="A75" s="76" t="inlineStr">
        <x:is>
          <x:t xml:space="preserve">MUSIC-128#01</x:t>
        </x:is>
      </x:c>
      <x:c r="B75" s="76" t="inlineStr">
        <x:is>
          <x:t xml:space="preserve">A1 · Pitch Membership</x:t>
        </x:is>
      </x:c>
      <x:c r="C75" s="76" t="inlineStr">
        <x:is>
          <x:t xml:space="preserve">B000</x:t>
        </x:is>
      </x:c>
      <x:c r="D75" s="76" t="inlineStr">
        <x:is>
          <x:t xml:space="preserve">B011</x:t>
        </x:is>
      </x:c>
      <x:c r="E75" s="5" t="n">
        <x:f>IF(AND(C75&lt;&gt;"",D75&lt;&gt;""),IFERROR(VALUE(RIGHT(D75,3))-VALUE(RIGHT(C75,3))+1,D75-C75+1),"")</x:f>
        <x:v>12</x:v>
      </x:c>
      <x:c r="F75" s="76" t="inlineStr">
        <x:is>
          <x:t xml:space="preserve">₸1</x:t>
        </x:is>
      </x:c>
      <x:c r="G75" s="77" t="n">
        <x:v>1</x:v>
      </x:c>
      <x:c r="H75" s="76" t="inlineStr">
        <x:is>
          <x:t xml:space="preserve">A1 — Pitch Membership. B000:B011 are independent chromatic pitch-class membership flags in C through B order. Empty set + valid duration is a rest.</x:t>
        </x:is>
      </x:c>
      <x:c r="I75" s="76" t="inlineStr">
        <x:is>
          <x:t xml:space="preserve">Any subset of {C, C#/Db, D, D#/Eb, E, F, F#/Gb, G, G#/Ab, A, A#/Bb, B}; empty set allowed.</x:t>
        </x:is>
      </x:c>
      <x:c r="J75" s="76" t="inlineStr">
        <x:is>
          <x:t xml:space="preserve">MASK: selected set = local pitch-class positions whose stored bit is 1.</x:t>
        </x:is>
      </x:c>
      <x:c r="K75" s="76" t="inlineStr">
        <x:is>
          <x:t xml:space="preserve"/>
        </x:is>
      </x:c>
      <x:c r="L75" s="76" t="inlineStr">
        <x:is>
          <x:t xml:space="preserve"/>
        </x:is>
      </x:c>
      <x:c r="M75" s="76" t="inlineStr">
        <x:is>
          <x:t xml:space="preserve">B1:M1, N1:O1, P1, Q1, R1</x:t>
        </x:is>
      </x:c>
      <x:c r="N75" s="76" t="inlineStr">
        <x:is>
          <x:t xml:space="preserve">Sounding pitch class only; enharmonic spelling remains external. One register instance per pitch class per MUSIC word.</x:t>
        </x:is>
      </x:c>
      <x:c r="O75" s="76" t="inlineStr">
        <x:is>
          <x:t xml:space="preserve">DRAFT</x:t>
        </x:is>
      </x:c>
      <x:c r="P75" s="76" t="inlineStr">
        <x:is>
          <x:t xml:space="preserve">MASK-12</x:t>
        </x:is>
      </x:c>
      <x:c r="Q75" s="76" t="inlineStr">
        <x:is>
          <x:t xml:space="preserve">A1</x:t>
        </x:is>
      </x:c>
      <x:c r="R75" s="76" t="inlineStr">
        <x:is>
          <x:t xml:space="preserve">Pitch Membership</x:t>
        </x:is>
      </x:c>
      <x:c r="S75" s="76" t="inlineStr">
        <x:is>
          <x:t xml:space="preserve">POSITIONAL L→R · LOCAL C→B</x:t>
        </x:is>
      </x:c>
      <x:c r="T75" s="76" t="inlineStr">
        <x:is>
          <x:t xml:space="preserve"/>
        </x:is>
      </x:c>
      <x:c r="U75" s="165" t="n"/>
    </x:row>
    <x:row r="76">
      <x:c r="A76" s="76" t="inlineStr">
        <x:is>
          <x:t xml:space="preserve">MUSIC-128#02</x:t>
        </x:is>
      </x:c>
      <x:c r="B76" s="76" t="inlineStr">
        <x:is>
          <x:t xml:space="preserve">B1 · C Register</x:t>
        </x:is>
      </x:c>
      <x:c r="C76" s="76" t="inlineStr">
        <x:is>
          <x:t xml:space="preserve">B012</x:t>
        </x:is>
      </x:c>
      <x:c r="D76" s="76" t="inlineStr">
        <x:is>
          <x:t xml:space="preserve">B015</x:t>
        </x:is>
      </x:c>
      <x:c r="E76" s="5" t="n">
        <x:f>IF(AND(C76&lt;&gt;"",D76&lt;&gt;""),IFERROR(VALUE(RIGHT(D76,3))-VALUE(RIGHT(C76,3))+1,D76-C76+1),"")</x:f>
        <x:v>4</x:v>
      </x:c>
      <x:c r="F76" s="76" t="inlineStr">
        <x:is>
          <x:t xml:space="preserve">₸1</x:t>
        </x:is>
      </x:c>
      <x:c r="G76" s="77" t="n">
        <x:v>1</x:v>
      </x:c>
      <x:c r="H76" s="76" t="inlineStr">
        <x:is>
          <x:t xml:space="preserve">B1 — C Register. Unsigned four-bit register code for active C; displayed octave = stored code - 2.</x:t>
        </x:is>
      </x:c>
      <x:c r="I76" s="76" t="inlineStr">
        <x:is>
          <x:t xml:space="preserve">Stored code 0..15; when pitch is active display octave -2..13; when pitch is inactive canonical code MUST be 0.</x:t>
        </x:is>
      </x:c>
      <x:c r="J76" s="76" t="inlineStr">
        <x:is>
          <x:t xml:space="preserve">SCALAR: SUM(active coordinate weights); MUSIC stores this placed scalar LSB-first. displayed_octave = code - 2 when active.</x:t>
        </x:is>
      </x:c>
      <x:c r="K76" s="76" t="inlineStr">
        <x:is>
          <x:t xml:space="preserve"/>
        </x:is>
      </x:c>
      <x:c r="L76" s="76" t="inlineStr">
        <x:is>
          <x:t xml:space="preserve">Applicable only when A1 C membership = 1; inactive pitch requires stored code 0.</x:t>
        </x:is>
      </x:c>
      <x:c r="M76" s="76" t="inlineStr">
        <x:is>
          <x:t xml:space="preserve">A1 · C membership</x:t>
        </x:is>
      </x:c>
      <x:c r="N76" s="76" t="inlineStr">
        <x:is>
          <x:t xml:space="preserve">Same reusable SCALAR-4 mathematics; Reader placement binds the value to this pitch class.</x:t>
        </x:is>
      </x:c>
      <x:c r="O76" s="76" t="inlineStr">
        <x:is>
          <x:t xml:space="preserve">DRAFT</x:t>
        </x:is>
      </x:c>
      <x:c r="P76" s="76" t="inlineStr">
        <x:is>
          <x:t xml:space="preserve">SCALAR-4</x:t>
        </x:is>
      </x:c>
      <x:c r="Q76" s="76" t="inlineStr">
        <x:is>
          <x:t xml:space="preserve">B1</x:t>
        </x:is>
      </x:c>
      <x:c r="R76" s="76" t="inlineStr">
        <x:is>
          <x:t xml:space="preserve">C Register</x:t>
        </x:is>
      </x:c>
      <x:c r="S76" s="76" t="inlineStr">
        <x:is>
          <x:t xml:space="preserve">LSB-FIRST · WEIGHT ASCENDING</x:t>
        </x:is>
      </x:c>
      <x:c r="T76" s="76" t="inlineStr">
        <x:is>
          <x:t xml:space="preserve"/>
        </x:is>
      </x:c>
      <x:c r="U76" s="165" t="n"/>
    </x:row>
    <x:row r="77">
      <x:c r="A77" s="76" t="inlineStr">
        <x:is>
          <x:t xml:space="preserve">MUSIC-128#03</x:t>
        </x:is>
      </x:c>
      <x:c r="B77" s="76" t="inlineStr">
        <x:is>
          <x:t xml:space="preserve">C1 · C#/Db Register</x:t>
        </x:is>
      </x:c>
      <x:c r="C77" s="76" t="inlineStr">
        <x:is>
          <x:t xml:space="preserve">B016</x:t>
        </x:is>
      </x:c>
      <x:c r="D77" s="76" t="inlineStr">
        <x:is>
          <x:t xml:space="preserve">B019</x:t>
        </x:is>
      </x:c>
      <x:c r="E77" s="5" t="n">
        <x:f>IF(AND(C77&lt;&gt;"",D77&lt;&gt;""),IFERROR(VALUE(RIGHT(D77,3))-VALUE(RIGHT(C77,3))+1,D77-C77+1),"")</x:f>
        <x:v>4</x:v>
      </x:c>
      <x:c r="F77" s="76" t="inlineStr">
        <x:is>
          <x:t xml:space="preserve">₸1</x:t>
        </x:is>
      </x:c>
      <x:c r="G77" s="77" t="n">
        <x:v>1</x:v>
      </x:c>
      <x:c r="H77" s="76" t="inlineStr">
        <x:is>
          <x:t xml:space="preserve">C1 — C#/Db Register. Unsigned four-bit register code for active C#/Db; displayed octave = stored code - 2.</x:t>
        </x:is>
      </x:c>
      <x:c r="I77" s="76" t="inlineStr">
        <x:is>
          <x:t xml:space="preserve">Stored code 0..15; when pitch is active display octave -2..13; when pitch is inactive canonical code MUST be 0.</x:t>
        </x:is>
      </x:c>
      <x:c r="J77" s="76" t="inlineStr">
        <x:is>
          <x:t xml:space="preserve">SCALAR: SUM(active coordinate weights); MUSIC stores this placed scalar LSB-first. displayed_octave = code - 2 when active.</x:t>
        </x:is>
      </x:c>
      <x:c r="K77" s="76" t="inlineStr">
        <x:is>
          <x:t xml:space="preserve"/>
        </x:is>
      </x:c>
      <x:c r="L77" s="76" t="inlineStr">
        <x:is>
          <x:t xml:space="preserve">Applicable only when A1 C#/Db membership = 1; inactive pitch requires stored code 0.</x:t>
        </x:is>
      </x:c>
      <x:c r="M77" s="76" t="inlineStr">
        <x:is>
          <x:t xml:space="preserve">A1 · C#/Db membership</x:t>
        </x:is>
      </x:c>
      <x:c r="N77" s="76" t="inlineStr">
        <x:is>
          <x:t xml:space="preserve">Same reusable SCALAR-4 mathematics; Reader placement binds the value to this pitch class.</x:t>
        </x:is>
      </x:c>
      <x:c r="O77" s="76" t="inlineStr">
        <x:is>
          <x:t xml:space="preserve">DRAFT</x:t>
        </x:is>
      </x:c>
      <x:c r="P77" s="76" t="inlineStr">
        <x:is>
          <x:t xml:space="preserve">SCALAR-4</x:t>
        </x:is>
      </x:c>
      <x:c r="Q77" s="76" t="inlineStr">
        <x:is>
          <x:t xml:space="preserve">C1</x:t>
        </x:is>
      </x:c>
      <x:c r="R77" s="76" t="inlineStr">
        <x:is>
          <x:t xml:space="preserve">C#/Db Register</x:t>
        </x:is>
      </x:c>
      <x:c r="S77" s="76" t="inlineStr">
        <x:is>
          <x:t xml:space="preserve">LSB-FIRST · WEIGHT ASCENDING</x:t>
        </x:is>
      </x:c>
      <x:c r="T77" s="76" t="inlineStr">
        <x:is>
          <x:t xml:space="preserve"/>
        </x:is>
      </x:c>
      <x:c r="U77" s="165" t="n"/>
    </x:row>
    <x:row r="78">
      <x:c r="A78" s="76" t="inlineStr">
        <x:is>
          <x:t xml:space="preserve">MUSIC-128#04</x:t>
        </x:is>
      </x:c>
      <x:c r="B78" s="76" t="inlineStr">
        <x:is>
          <x:t xml:space="preserve">D1 · D Register</x:t>
        </x:is>
      </x:c>
      <x:c r="C78" s="76" t="inlineStr">
        <x:is>
          <x:t xml:space="preserve">B020</x:t>
        </x:is>
      </x:c>
      <x:c r="D78" s="76" t="inlineStr">
        <x:is>
          <x:t xml:space="preserve">B023</x:t>
        </x:is>
      </x:c>
      <x:c r="E78" s="5" t="n">
        <x:f>IF(AND(C78&lt;&gt;"",D78&lt;&gt;""),IFERROR(VALUE(RIGHT(D78,3))-VALUE(RIGHT(C78,3))+1,D78-C78+1),"")</x:f>
        <x:v>4</x:v>
      </x:c>
      <x:c r="F78" s="76" t="inlineStr">
        <x:is>
          <x:t xml:space="preserve">₸1</x:t>
        </x:is>
      </x:c>
      <x:c r="G78" s="77" t="n">
        <x:v>1</x:v>
      </x:c>
      <x:c r="H78" s="76" t="inlineStr">
        <x:is>
          <x:t xml:space="preserve">D1 — D Register. Unsigned four-bit register code for active D; displayed octave = stored code - 2.</x:t>
        </x:is>
      </x:c>
      <x:c r="I78" s="76" t="inlineStr">
        <x:is>
          <x:t xml:space="preserve">Stored code 0..15; when pitch is active display octave -2..13; when pitch is inactive canonical code MUST be 0.</x:t>
        </x:is>
      </x:c>
      <x:c r="J78" s="76" t="inlineStr">
        <x:is>
          <x:t xml:space="preserve">SCALAR: SUM(active coordinate weights); MUSIC stores this placed scalar LSB-first. displayed_octave = code - 2 when active.</x:t>
        </x:is>
      </x:c>
      <x:c r="K78" s="76" t="inlineStr">
        <x:is>
          <x:t xml:space="preserve"/>
        </x:is>
      </x:c>
      <x:c r="L78" s="76" t="inlineStr">
        <x:is>
          <x:t xml:space="preserve">Applicable only when A1 D membership = 1; inactive pitch requires stored code 0.</x:t>
        </x:is>
      </x:c>
      <x:c r="M78" s="76" t="inlineStr">
        <x:is>
          <x:t xml:space="preserve">A1 · D membership</x:t>
        </x:is>
      </x:c>
      <x:c r="N78" s="76" t="inlineStr">
        <x:is>
          <x:t xml:space="preserve">Same reusable SCALAR-4 mathematics; Reader placement binds the value to this pitch class.</x:t>
        </x:is>
      </x:c>
      <x:c r="O78" s="76" t="inlineStr">
        <x:is>
          <x:t xml:space="preserve">DRAFT</x:t>
        </x:is>
      </x:c>
      <x:c r="P78" s="76" t="inlineStr">
        <x:is>
          <x:t xml:space="preserve">SCALAR-4</x:t>
        </x:is>
      </x:c>
      <x:c r="Q78" s="76" t="inlineStr">
        <x:is>
          <x:t xml:space="preserve">D1</x:t>
        </x:is>
      </x:c>
      <x:c r="R78" s="76" t="inlineStr">
        <x:is>
          <x:t xml:space="preserve">D Register</x:t>
        </x:is>
      </x:c>
      <x:c r="S78" s="76" t="inlineStr">
        <x:is>
          <x:t xml:space="preserve">LSB-FIRST · WEIGHT ASCENDING</x:t>
        </x:is>
      </x:c>
      <x:c r="T78" s="76" t="inlineStr">
        <x:is>
          <x:t xml:space="preserve"/>
        </x:is>
      </x:c>
      <x:c r="U78" s="165" t="n"/>
    </x:row>
    <x:row r="79">
      <x:c r="A79" s="76" t="inlineStr">
        <x:is>
          <x:t xml:space="preserve">MUSIC-128#05</x:t>
        </x:is>
      </x:c>
      <x:c r="B79" s="76" t="inlineStr">
        <x:is>
          <x:t xml:space="preserve">E1 · D#/Eb Register</x:t>
        </x:is>
      </x:c>
      <x:c r="C79" s="76" t="inlineStr">
        <x:is>
          <x:t xml:space="preserve">B024</x:t>
        </x:is>
      </x:c>
      <x:c r="D79" s="76" t="inlineStr">
        <x:is>
          <x:t xml:space="preserve">B027</x:t>
        </x:is>
      </x:c>
      <x:c r="E79" s="5" t="n">
        <x:f>IF(AND(C79&lt;&gt;"",D79&lt;&gt;""),IFERROR(VALUE(RIGHT(D79,3))-VALUE(RIGHT(C79,3))+1,D79-C79+1),"")</x:f>
        <x:v>4</x:v>
      </x:c>
      <x:c r="F79" s="76" t="inlineStr">
        <x:is>
          <x:t xml:space="preserve">₸1</x:t>
        </x:is>
      </x:c>
      <x:c r="G79" s="77" t="n">
        <x:v>1</x:v>
      </x:c>
      <x:c r="H79" s="76" t="inlineStr">
        <x:is>
          <x:t xml:space="preserve">E1 — D#/Eb Register. Unsigned four-bit register code for active D#/Eb; displayed octave = stored code - 2.</x:t>
        </x:is>
      </x:c>
      <x:c r="I79" s="76" t="inlineStr">
        <x:is>
          <x:t xml:space="preserve">Stored code 0..15; when pitch is active display octave -2..13; when pitch is inactive canonical code MUST be 0.</x:t>
        </x:is>
      </x:c>
      <x:c r="J79" s="76" t="inlineStr">
        <x:is>
          <x:t xml:space="preserve">SCALAR: SUM(active coordinate weights); MUSIC stores this placed scalar LSB-first. displayed_octave = code - 2 when active.</x:t>
        </x:is>
      </x:c>
      <x:c r="K79" s="76" t="inlineStr">
        <x:is>
          <x:t xml:space="preserve"/>
        </x:is>
      </x:c>
      <x:c r="L79" s="76" t="inlineStr">
        <x:is>
          <x:t xml:space="preserve">Applicable only when A1 D#/Eb membership = 1; inactive pitch requires stored code 0.</x:t>
        </x:is>
      </x:c>
      <x:c r="M79" s="76" t="inlineStr">
        <x:is>
          <x:t xml:space="preserve">A1 · D#/Eb membership</x:t>
        </x:is>
      </x:c>
      <x:c r="N79" s="76" t="inlineStr">
        <x:is>
          <x:t xml:space="preserve">Same reusable SCALAR-4 mathematics; Reader placement binds the value to this pitch class.</x:t>
        </x:is>
      </x:c>
      <x:c r="O79" s="76" t="inlineStr">
        <x:is>
          <x:t xml:space="preserve">DRAFT</x:t>
        </x:is>
      </x:c>
      <x:c r="P79" s="76" t="inlineStr">
        <x:is>
          <x:t xml:space="preserve">SCALAR-4</x:t>
        </x:is>
      </x:c>
      <x:c r="Q79" s="76" t="inlineStr">
        <x:is>
          <x:t xml:space="preserve">E1</x:t>
        </x:is>
      </x:c>
      <x:c r="R79" s="76" t="inlineStr">
        <x:is>
          <x:t xml:space="preserve">D#/Eb Register</x:t>
        </x:is>
      </x:c>
      <x:c r="S79" s="76" t="inlineStr">
        <x:is>
          <x:t xml:space="preserve">LSB-FIRST · WEIGHT ASCENDING</x:t>
        </x:is>
      </x:c>
      <x:c r="T79" s="76" t="inlineStr">
        <x:is>
          <x:t xml:space="preserve"/>
        </x:is>
      </x:c>
      <x:c r="U79" s="165" t="n"/>
    </x:row>
    <x:row r="80">
      <x:c r="A80" s="76" t="inlineStr">
        <x:is>
          <x:t xml:space="preserve">MUSIC-128#06</x:t>
        </x:is>
      </x:c>
      <x:c r="B80" s="76" t="inlineStr">
        <x:is>
          <x:t xml:space="preserve">F1 · E Register</x:t>
        </x:is>
      </x:c>
      <x:c r="C80" s="76" t="inlineStr">
        <x:is>
          <x:t xml:space="preserve">B028</x:t>
        </x:is>
      </x:c>
      <x:c r="D80" s="76" t="inlineStr">
        <x:is>
          <x:t xml:space="preserve">B031</x:t>
        </x:is>
      </x:c>
      <x:c r="E80" s="5" t="n">
        <x:f>IF(AND(C80&lt;&gt;"",D80&lt;&gt;""),IFERROR(VALUE(RIGHT(D80,3))-VALUE(RIGHT(C80,3))+1,D80-C80+1),"")</x:f>
        <x:v>4</x:v>
      </x:c>
      <x:c r="F80" s="76" t="inlineStr">
        <x:is>
          <x:t xml:space="preserve">₸1</x:t>
        </x:is>
      </x:c>
      <x:c r="G80" s="77" t="n">
        <x:v>1</x:v>
      </x:c>
      <x:c r="H80" s="76" t="inlineStr">
        <x:is>
          <x:t xml:space="preserve">F1 — E Register. Unsigned four-bit register code for active E; displayed octave = stored code - 2.</x:t>
        </x:is>
      </x:c>
      <x:c r="I80" s="76" t="inlineStr">
        <x:is>
          <x:t xml:space="preserve">Stored code 0..15; when pitch is active display octave -2..13; when pitch is inactive canonical code MUST be 0.</x:t>
        </x:is>
      </x:c>
      <x:c r="J80" s="76" t="inlineStr">
        <x:is>
          <x:t xml:space="preserve">SCALAR: SUM(active coordinate weights); MUSIC stores this placed scalar LSB-first. displayed_octave = code - 2 when active.</x:t>
        </x:is>
      </x:c>
      <x:c r="K80" s="76" t="inlineStr">
        <x:is>
          <x:t xml:space="preserve"/>
        </x:is>
      </x:c>
      <x:c r="L80" s="76" t="inlineStr">
        <x:is>
          <x:t xml:space="preserve">Applicable only when A1 E membership = 1; inactive pitch requires stored code 0.</x:t>
        </x:is>
      </x:c>
      <x:c r="M80" s="76" t="inlineStr">
        <x:is>
          <x:t xml:space="preserve">A1 · E membership</x:t>
        </x:is>
      </x:c>
      <x:c r="N80" s="76" t="inlineStr">
        <x:is>
          <x:t xml:space="preserve">Same reusable SCALAR-4 mathematics; Reader placement binds the value to this pitch class.</x:t>
        </x:is>
      </x:c>
      <x:c r="O80" s="76" t="inlineStr">
        <x:is>
          <x:t xml:space="preserve">DRAFT</x:t>
        </x:is>
      </x:c>
      <x:c r="P80" s="76" t="inlineStr">
        <x:is>
          <x:t xml:space="preserve">SCALAR-4</x:t>
        </x:is>
      </x:c>
      <x:c r="Q80" s="76" t="inlineStr">
        <x:is>
          <x:t xml:space="preserve">F1</x:t>
        </x:is>
      </x:c>
      <x:c r="R80" s="76" t="inlineStr">
        <x:is>
          <x:t xml:space="preserve">E Register</x:t>
        </x:is>
      </x:c>
      <x:c r="S80" s="76" t="inlineStr">
        <x:is>
          <x:t xml:space="preserve">LSB-FIRST · WEIGHT ASCENDING</x:t>
        </x:is>
      </x:c>
      <x:c r="T80" s="76" t="inlineStr">
        <x:is>
          <x:t xml:space="preserve"/>
        </x:is>
      </x:c>
      <x:c r="U80" s="165" t="n"/>
    </x:row>
    <x:row r="81">
      <x:c r="A81" s="76" t="inlineStr">
        <x:is>
          <x:t xml:space="preserve">MUSIC-128#07</x:t>
        </x:is>
      </x:c>
      <x:c r="B81" s="76" t="inlineStr">
        <x:is>
          <x:t xml:space="preserve">G1 · F Register</x:t>
        </x:is>
      </x:c>
      <x:c r="C81" s="76" t="inlineStr">
        <x:is>
          <x:t xml:space="preserve">B032</x:t>
        </x:is>
      </x:c>
      <x:c r="D81" s="76" t="inlineStr">
        <x:is>
          <x:t xml:space="preserve">B035</x:t>
        </x:is>
      </x:c>
      <x:c r="E81" s="5" t="n">
        <x:f>IF(AND(C81&lt;&gt;"",D81&lt;&gt;""),IFERROR(VALUE(RIGHT(D81,3))-VALUE(RIGHT(C81,3))+1,D81-C81+1),"")</x:f>
        <x:v>4</x:v>
      </x:c>
      <x:c r="F81" s="76" t="inlineStr">
        <x:is>
          <x:t xml:space="preserve">₸1</x:t>
        </x:is>
      </x:c>
      <x:c r="G81" s="77" t="n">
        <x:v>1</x:v>
      </x:c>
      <x:c r="H81" s="76" t="inlineStr">
        <x:is>
          <x:t xml:space="preserve">G1 — F Register. Unsigned four-bit register code for active F; displayed octave = stored code - 2.</x:t>
        </x:is>
      </x:c>
      <x:c r="I81" s="76" t="inlineStr">
        <x:is>
          <x:t xml:space="preserve">Stored code 0..15; when pitch is active display octave -2..13; when pitch is inactive canonical code MUST be 0.</x:t>
        </x:is>
      </x:c>
      <x:c r="J81" s="76" t="inlineStr">
        <x:is>
          <x:t xml:space="preserve">SCALAR: SUM(active coordinate weights); MUSIC stores this placed scalar LSB-first. displayed_octave = code - 2 when active.</x:t>
        </x:is>
      </x:c>
      <x:c r="K81" s="76" t="inlineStr">
        <x:is>
          <x:t xml:space="preserve"/>
        </x:is>
      </x:c>
      <x:c r="L81" s="76" t="inlineStr">
        <x:is>
          <x:t xml:space="preserve">Applicable only when A1 F membership = 1; inactive pitch requires stored code 0.</x:t>
        </x:is>
      </x:c>
      <x:c r="M81" s="76" t="inlineStr">
        <x:is>
          <x:t xml:space="preserve">A1 · F membership</x:t>
        </x:is>
      </x:c>
      <x:c r="N81" s="76" t="inlineStr">
        <x:is>
          <x:t xml:space="preserve">Same reusable SCALAR-4 mathematics; Reader placement binds the value to this pitch class.</x:t>
        </x:is>
      </x:c>
      <x:c r="O81" s="76" t="inlineStr">
        <x:is>
          <x:t xml:space="preserve">DRAFT</x:t>
        </x:is>
      </x:c>
      <x:c r="P81" s="76" t="inlineStr">
        <x:is>
          <x:t xml:space="preserve">SCALAR-4</x:t>
        </x:is>
      </x:c>
      <x:c r="Q81" s="76" t="inlineStr">
        <x:is>
          <x:t xml:space="preserve">G1</x:t>
        </x:is>
      </x:c>
      <x:c r="R81" s="76" t="inlineStr">
        <x:is>
          <x:t xml:space="preserve">F Register</x:t>
        </x:is>
      </x:c>
      <x:c r="S81" s="76" t="inlineStr">
        <x:is>
          <x:t xml:space="preserve">LSB-FIRST · WEIGHT ASCENDING</x:t>
        </x:is>
      </x:c>
      <x:c r="T81" s="76" t="inlineStr">
        <x:is>
          <x:t xml:space="preserve"/>
        </x:is>
      </x:c>
      <x:c r="U81" s="165" t="n"/>
    </x:row>
    <x:row r="82">
      <x:c r="A82" s="76" t="inlineStr">
        <x:is>
          <x:t xml:space="preserve">MUSIC-128#08</x:t>
        </x:is>
      </x:c>
      <x:c r="B82" s="76" t="inlineStr">
        <x:is>
          <x:t xml:space="preserve">H1 · F#/Gb Register</x:t>
        </x:is>
      </x:c>
      <x:c r="C82" s="76" t="inlineStr">
        <x:is>
          <x:t xml:space="preserve">B036</x:t>
        </x:is>
      </x:c>
      <x:c r="D82" s="76" t="inlineStr">
        <x:is>
          <x:t xml:space="preserve">B039</x:t>
        </x:is>
      </x:c>
      <x:c r="E82" s="5" t="n">
        <x:f>IF(AND(C82&lt;&gt;"",D82&lt;&gt;""),IFERROR(VALUE(RIGHT(D82,3))-VALUE(RIGHT(C82,3))+1,D82-C82+1),"")</x:f>
        <x:v>4</x:v>
      </x:c>
      <x:c r="F82" s="76" t="inlineStr">
        <x:is>
          <x:t xml:space="preserve">₸1</x:t>
        </x:is>
      </x:c>
      <x:c r="G82" s="77" t="n">
        <x:v>1</x:v>
      </x:c>
      <x:c r="H82" s="76" t="inlineStr">
        <x:is>
          <x:t xml:space="preserve">H1 — F#/Gb Register. Unsigned four-bit register code for active F#/Gb; displayed octave = stored code - 2.</x:t>
        </x:is>
      </x:c>
      <x:c r="I82" s="76" t="inlineStr">
        <x:is>
          <x:t xml:space="preserve">Stored code 0..15; when pitch is active display octave -2..13; when pitch is inactive canonical code MUST be 0.</x:t>
        </x:is>
      </x:c>
      <x:c r="J82" s="76" t="inlineStr">
        <x:is>
          <x:t xml:space="preserve">SCALAR: SUM(active coordinate weights); MUSIC stores this placed scalar LSB-first. displayed_octave = code - 2 when active.</x:t>
        </x:is>
      </x:c>
      <x:c r="K82" s="76" t="inlineStr">
        <x:is>
          <x:t xml:space="preserve"/>
        </x:is>
      </x:c>
      <x:c r="L82" s="76" t="inlineStr">
        <x:is>
          <x:t xml:space="preserve">Applicable only when A1 F#/Gb membership = 1; inactive pitch requires stored code 0.</x:t>
        </x:is>
      </x:c>
      <x:c r="M82" s="76" t="inlineStr">
        <x:is>
          <x:t xml:space="preserve">A1 · F#/Gb membership</x:t>
        </x:is>
      </x:c>
      <x:c r="N82" s="76" t="inlineStr">
        <x:is>
          <x:t xml:space="preserve">Same reusable SCALAR-4 mathematics; Reader placement binds the value to this pitch class.</x:t>
        </x:is>
      </x:c>
      <x:c r="O82" s="76" t="inlineStr">
        <x:is>
          <x:t xml:space="preserve">DRAFT</x:t>
        </x:is>
      </x:c>
      <x:c r="P82" s="76" t="inlineStr">
        <x:is>
          <x:t xml:space="preserve">SCALAR-4</x:t>
        </x:is>
      </x:c>
      <x:c r="Q82" s="76" t="inlineStr">
        <x:is>
          <x:t xml:space="preserve">H1</x:t>
        </x:is>
      </x:c>
      <x:c r="R82" s="76" t="inlineStr">
        <x:is>
          <x:t xml:space="preserve">F#/Gb Register</x:t>
        </x:is>
      </x:c>
      <x:c r="S82" s="76" t="inlineStr">
        <x:is>
          <x:t xml:space="preserve">LSB-FIRST · WEIGHT ASCENDING</x:t>
        </x:is>
      </x:c>
      <x:c r="T82" s="76" t="inlineStr">
        <x:is>
          <x:t xml:space="preserve"/>
        </x:is>
      </x:c>
      <x:c r="U82" s="165" t="n"/>
    </x:row>
    <x:row r="83">
      <x:c r="A83" s="76" t="inlineStr">
        <x:is>
          <x:t xml:space="preserve">MUSIC-128#09</x:t>
        </x:is>
      </x:c>
      <x:c r="B83" s="76" t="inlineStr">
        <x:is>
          <x:t xml:space="preserve">I1 · G Register</x:t>
        </x:is>
      </x:c>
      <x:c r="C83" s="76" t="inlineStr">
        <x:is>
          <x:t xml:space="preserve">B040</x:t>
        </x:is>
      </x:c>
      <x:c r="D83" s="76" t="inlineStr">
        <x:is>
          <x:t xml:space="preserve">B043</x:t>
        </x:is>
      </x:c>
      <x:c r="E83" s="5" t="n">
        <x:f>IF(AND(C83&lt;&gt;"",D83&lt;&gt;""),IFERROR(VALUE(RIGHT(D83,3))-VALUE(RIGHT(C83,3))+1,D83-C83+1),"")</x:f>
        <x:v>4</x:v>
      </x:c>
      <x:c r="F83" s="76" t="inlineStr">
        <x:is>
          <x:t xml:space="preserve">₸1</x:t>
        </x:is>
      </x:c>
      <x:c r="G83" s="77" t="n">
        <x:v>1</x:v>
      </x:c>
      <x:c r="H83" s="76" t="inlineStr">
        <x:is>
          <x:t xml:space="preserve">I1 — G Register. Unsigned four-bit register code for active G; displayed octave = stored code - 2.</x:t>
        </x:is>
      </x:c>
      <x:c r="I83" s="76" t="inlineStr">
        <x:is>
          <x:t xml:space="preserve">Stored code 0..15; when pitch is active display octave -2..13; when pitch is inactive canonical code MUST be 0.</x:t>
        </x:is>
      </x:c>
      <x:c r="J83" s="76" t="inlineStr">
        <x:is>
          <x:t xml:space="preserve">SCALAR: SUM(active coordinate weights); MUSIC stores this placed scalar LSB-first. displayed_octave = code - 2 when active.</x:t>
        </x:is>
      </x:c>
      <x:c r="K83" s="76" t="inlineStr">
        <x:is>
          <x:t xml:space="preserve"/>
        </x:is>
      </x:c>
      <x:c r="L83" s="76" t="inlineStr">
        <x:is>
          <x:t xml:space="preserve">Applicable only when A1 G membership = 1; inactive pitch requires stored code 0.</x:t>
        </x:is>
      </x:c>
      <x:c r="M83" s="76" t="inlineStr">
        <x:is>
          <x:t xml:space="preserve">A1 · G membership</x:t>
        </x:is>
      </x:c>
      <x:c r="N83" s="76" t="inlineStr">
        <x:is>
          <x:t xml:space="preserve">Same reusable SCALAR-4 mathematics; Reader placement binds the value to this pitch class.</x:t>
        </x:is>
      </x:c>
      <x:c r="O83" s="76" t="inlineStr">
        <x:is>
          <x:t xml:space="preserve">DRAFT</x:t>
        </x:is>
      </x:c>
      <x:c r="P83" s="76" t="inlineStr">
        <x:is>
          <x:t xml:space="preserve">SCALAR-4</x:t>
        </x:is>
      </x:c>
      <x:c r="Q83" s="76" t="inlineStr">
        <x:is>
          <x:t xml:space="preserve">I1</x:t>
        </x:is>
      </x:c>
      <x:c r="R83" s="76" t="inlineStr">
        <x:is>
          <x:t xml:space="preserve">G Register</x:t>
        </x:is>
      </x:c>
      <x:c r="S83" s="76" t="inlineStr">
        <x:is>
          <x:t xml:space="preserve">LSB-FIRST · WEIGHT ASCENDING</x:t>
        </x:is>
      </x:c>
      <x:c r="T83" s="76" t="inlineStr">
        <x:is>
          <x:t xml:space="preserve"/>
        </x:is>
      </x:c>
      <x:c r="U83" s="165" t="n"/>
    </x:row>
    <x:row r="84">
      <x:c r="A84" s="76" t="inlineStr">
        <x:is>
          <x:t xml:space="preserve">MUSIC-128#10</x:t>
        </x:is>
      </x:c>
      <x:c r="B84" s="76" t="inlineStr">
        <x:is>
          <x:t xml:space="preserve">J1 · G#/Ab Register</x:t>
        </x:is>
      </x:c>
      <x:c r="C84" s="76" t="inlineStr">
        <x:is>
          <x:t xml:space="preserve">B044</x:t>
        </x:is>
      </x:c>
      <x:c r="D84" s="76" t="inlineStr">
        <x:is>
          <x:t xml:space="preserve">B047</x:t>
        </x:is>
      </x:c>
      <x:c r="E84" s="5" t="n">
        <x:f>IF(AND(C84&lt;&gt;"",D84&lt;&gt;""),IFERROR(VALUE(RIGHT(D84,3))-VALUE(RIGHT(C84,3))+1,D84-C84+1),"")</x:f>
        <x:v>4</x:v>
      </x:c>
      <x:c r="F84" s="76" t="inlineStr">
        <x:is>
          <x:t xml:space="preserve">₸1</x:t>
        </x:is>
      </x:c>
      <x:c r="G84" s="77" t="n">
        <x:v>1</x:v>
      </x:c>
      <x:c r="H84" s="76" t="inlineStr">
        <x:is>
          <x:t xml:space="preserve">J1 — G#/Ab Register. Unsigned four-bit register code for active G#/Ab; displayed octave = stored code - 2.</x:t>
        </x:is>
      </x:c>
      <x:c r="I84" s="76" t="inlineStr">
        <x:is>
          <x:t xml:space="preserve">Stored code 0..15; when pitch is active display octave -2..13; when pitch is inactive canonical code MUST be 0.</x:t>
        </x:is>
      </x:c>
      <x:c r="J84" s="76" t="inlineStr">
        <x:is>
          <x:t xml:space="preserve">SCALAR: SUM(active coordinate weights); MUSIC stores this placed scalar LSB-first. displayed_octave = code - 2 when active.</x:t>
        </x:is>
      </x:c>
      <x:c r="K84" s="76" t="inlineStr">
        <x:is>
          <x:t xml:space="preserve"/>
        </x:is>
      </x:c>
      <x:c r="L84" s="76" t="inlineStr">
        <x:is>
          <x:t xml:space="preserve">Applicable only when A1 G#/Ab membership = 1; inactive pitch requires stored code 0.</x:t>
        </x:is>
      </x:c>
      <x:c r="M84" s="76" t="inlineStr">
        <x:is>
          <x:t xml:space="preserve">A1 · G#/Ab membership</x:t>
        </x:is>
      </x:c>
      <x:c r="N84" s="76" t="inlineStr">
        <x:is>
          <x:t xml:space="preserve">Same reusable SCALAR-4 mathematics; Reader placement binds the value to this pitch class.</x:t>
        </x:is>
      </x:c>
      <x:c r="O84" s="76" t="inlineStr">
        <x:is>
          <x:t xml:space="preserve">DRAFT</x:t>
        </x:is>
      </x:c>
      <x:c r="P84" s="76" t="inlineStr">
        <x:is>
          <x:t xml:space="preserve">SCALAR-4</x:t>
        </x:is>
      </x:c>
      <x:c r="Q84" s="76" t="inlineStr">
        <x:is>
          <x:t xml:space="preserve">J1</x:t>
        </x:is>
      </x:c>
      <x:c r="R84" s="76" t="inlineStr">
        <x:is>
          <x:t xml:space="preserve">G#/Ab Register</x:t>
        </x:is>
      </x:c>
      <x:c r="S84" s="76" t="inlineStr">
        <x:is>
          <x:t xml:space="preserve">LSB-FIRST · WEIGHT ASCENDING</x:t>
        </x:is>
      </x:c>
      <x:c r="T84" s="76" t="inlineStr">
        <x:is>
          <x:t xml:space="preserve"/>
        </x:is>
      </x:c>
      <x:c r="U84" s="165" t="n"/>
    </x:row>
    <x:row r="85">
      <x:c r="A85" s="76" t="inlineStr">
        <x:is>
          <x:t xml:space="preserve">MUSIC-128#11</x:t>
        </x:is>
      </x:c>
      <x:c r="B85" s="76" t="inlineStr">
        <x:is>
          <x:t xml:space="preserve">K1 · A Register</x:t>
        </x:is>
      </x:c>
      <x:c r="C85" s="76" t="inlineStr">
        <x:is>
          <x:t xml:space="preserve">B048</x:t>
        </x:is>
      </x:c>
      <x:c r="D85" s="76" t="inlineStr">
        <x:is>
          <x:t xml:space="preserve">B051</x:t>
        </x:is>
      </x:c>
      <x:c r="E85" s="5" t="n">
        <x:f>IF(AND(C85&lt;&gt;"",D85&lt;&gt;""),IFERROR(VALUE(RIGHT(D85,3))-VALUE(RIGHT(C85,3))+1,D85-C85+1),"")</x:f>
        <x:v>4</x:v>
      </x:c>
      <x:c r="F85" s="76" t="inlineStr">
        <x:is>
          <x:t xml:space="preserve">₸1</x:t>
        </x:is>
      </x:c>
      <x:c r="G85" s="77" t="n">
        <x:v>1</x:v>
      </x:c>
      <x:c r="H85" s="76" t="inlineStr">
        <x:is>
          <x:t xml:space="preserve">K1 — A Register. Unsigned four-bit register code for active A; displayed octave = stored code - 2.</x:t>
        </x:is>
      </x:c>
      <x:c r="I85" s="76" t="inlineStr">
        <x:is>
          <x:t xml:space="preserve">Stored code 0..15; when pitch is active display octave -2..13; when pitch is inactive canonical code MUST be 0.</x:t>
        </x:is>
      </x:c>
      <x:c r="J85" s="76" t="inlineStr">
        <x:is>
          <x:t xml:space="preserve">SCALAR: SUM(active coordinate weights); MUSIC stores this placed scalar LSB-first. displayed_octave = code - 2 when active.</x:t>
        </x:is>
      </x:c>
      <x:c r="K85" s="76" t="inlineStr">
        <x:is>
          <x:t xml:space="preserve"/>
        </x:is>
      </x:c>
      <x:c r="L85" s="76" t="inlineStr">
        <x:is>
          <x:t xml:space="preserve">Applicable only when A1 A membership = 1; inactive pitch requires stored code 0.</x:t>
        </x:is>
      </x:c>
      <x:c r="M85" s="76" t="inlineStr">
        <x:is>
          <x:t xml:space="preserve">A1 · A membership</x:t>
        </x:is>
      </x:c>
      <x:c r="N85" s="76" t="inlineStr">
        <x:is>
          <x:t xml:space="preserve">Same reusable SCALAR-4 mathematics; Reader placement binds the value to this pitch class.</x:t>
        </x:is>
      </x:c>
      <x:c r="O85" s="76" t="inlineStr">
        <x:is>
          <x:t xml:space="preserve">DRAFT</x:t>
        </x:is>
      </x:c>
      <x:c r="P85" s="76" t="inlineStr">
        <x:is>
          <x:t xml:space="preserve">SCALAR-4</x:t>
        </x:is>
      </x:c>
      <x:c r="Q85" s="76" t="inlineStr">
        <x:is>
          <x:t xml:space="preserve">K1</x:t>
        </x:is>
      </x:c>
      <x:c r="R85" s="76" t="inlineStr">
        <x:is>
          <x:t xml:space="preserve">A Register</x:t>
        </x:is>
      </x:c>
      <x:c r="S85" s="76" t="inlineStr">
        <x:is>
          <x:t xml:space="preserve">LSB-FIRST · WEIGHT ASCENDING</x:t>
        </x:is>
      </x:c>
      <x:c r="T85" s="76" t="inlineStr">
        <x:is>
          <x:t xml:space="preserve"/>
        </x:is>
      </x:c>
      <x:c r="U85" s="165" t="n"/>
    </x:row>
    <x:row r="86">
      <x:c r="A86" s="76" t="inlineStr">
        <x:is>
          <x:t xml:space="preserve">MUSIC-128#12</x:t>
        </x:is>
      </x:c>
      <x:c r="B86" s="76" t="inlineStr">
        <x:is>
          <x:t xml:space="preserve">L1 · A#/Bb Register</x:t>
        </x:is>
      </x:c>
      <x:c r="C86" s="76" t="inlineStr">
        <x:is>
          <x:t xml:space="preserve">B052</x:t>
        </x:is>
      </x:c>
      <x:c r="D86" s="76" t="inlineStr">
        <x:is>
          <x:t xml:space="preserve">B055</x:t>
        </x:is>
      </x:c>
      <x:c r="E86" s="5" t="n">
        <x:f>IF(AND(C86&lt;&gt;"",D86&lt;&gt;""),IFERROR(VALUE(RIGHT(D86,3))-VALUE(RIGHT(C86,3))+1,D86-C86+1),"")</x:f>
        <x:v>4</x:v>
      </x:c>
      <x:c r="F86" s="76" t="inlineStr">
        <x:is>
          <x:t xml:space="preserve">₸1</x:t>
        </x:is>
      </x:c>
      <x:c r="G86" s="77" t="n">
        <x:v>1</x:v>
      </x:c>
      <x:c r="H86" s="76" t="inlineStr">
        <x:is>
          <x:t xml:space="preserve">L1 — A#/Bb Register. Unsigned four-bit register code for active A#/Bb; displayed octave = stored code - 2.</x:t>
        </x:is>
      </x:c>
      <x:c r="I86" s="76" t="inlineStr">
        <x:is>
          <x:t xml:space="preserve">Stored code 0..15; when pitch is active display octave -2..13; when pitch is inactive canonical code MUST be 0.</x:t>
        </x:is>
      </x:c>
      <x:c r="J86" s="76" t="inlineStr">
        <x:is>
          <x:t xml:space="preserve">SCALAR: SUM(active coordinate weights); MUSIC stores this placed scalar LSB-first. displayed_octave = code - 2 when active.</x:t>
        </x:is>
      </x:c>
      <x:c r="K86" s="76" t="inlineStr">
        <x:is>
          <x:t xml:space="preserve"/>
        </x:is>
      </x:c>
      <x:c r="L86" s="76" t="inlineStr">
        <x:is>
          <x:t xml:space="preserve">Applicable only when A1 A#/Bb membership = 1; inactive pitch requires stored code 0.</x:t>
        </x:is>
      </x:c>
      <x:c r="M86" s="76" t="inlineStr">
        <x:is>
          <x:t xml:space="preserve">A1 · A#/Bb membership</x:t>
        </x:is>
      </x:c>
      <x:c r="N86" s="76" t="inlineStr">
        <x:is>
          <x:t xml:space="preserve">Same reusable SCALAR-4 mathematics; Reader placement binds the value to this pitch class.</x:t>
        </x:is>
      </x:c>
      <x:c r="O86" s="76" t="inlineStr">
        <x:is>
          <x:t xml:space="preserve">DRAFT</x:t>
        </x:is>
      </x:c>
      <x:c r="P86" s="76" t="inlineStr">
        <x:is>
          <x:t xml:space="preserve">SCALAR-4</x:t>
        </x:is>
      </x:c>
      <x:c r="Q86" s="76" t="inlineStr">
        <x:is>
          <x:t xml:space="preserve">L1</x:t>
        </x:is>
      </x:c>
      <x:c r="R86" s="76" t="inlineStr">
        <x:is>
          <x:t xml:space="preserve">A#/Bb Register</x:t>
        </x:is>
      </x:c>
      <x:c r="S86" s="76" t="inlineStr">
        <x:is>
          <x:t xml:space="preserve">LSB-FIRST · WEIGHT ASCENDING</x:t>
        </x:is>
      </x:c>
      <x:c r="T86" s="76" t="inlineStr">
        <x:is>
          <x:t xml:space="preserve"/>
        </x:is>
      </x:c>
      <x:c r="U86" s="165" t="n"/>
    </x:row>
    <x:row r="87">
      <x:c r="A87" s="76" t="inlineStr">
        <x:is>
          <x:t xml:space="preserve">MUSIC-128#13</x:t>
        </x:is>
      </x:c>
      <x:c r="B87" s="76" t="inlineStr">
        <x:is>
          <x:t xml:space="preserve">M1 · B Register</x:t>
        </x:is>
      </x:c>
      <x:c r="C87" s="76" t="inlineStr">
        <x:is>
          <x:t xml:space="preserve">B056</x:t>
        </x:is>
      </x:c>
      <x:c r="D87" s="76" t="inlineStr">
        <x:is>
          <x:t xml:space="preserve">B059</x:t>
        </x:is>
      </x:c>
      <x:c r="E87" s="5" t="n">
        <x:f>IF(AND(C87&lt;&gt;"",D87&lt;&gt;""),IFERROR(VALUE(RIGHT(D87,3))-VALUE(RIGHT(C87,3))+1,D87-C87+1),"")</x:f>
        <x:v>4</x:v>
      </x:c>
      <x:c r="F87" s="76" t="inlineStr">
        <x:is>
          <x:t xml:space="preserve">₸1</x:t>
        </x:is>
      </x:c>
      <x:c r="G87" s="77" t="n">
        <x:v>1</x:v>
      </x:c>
      <x:c r="H87" s="76" t="inlineStr">
        <x:is>
          <x:t xml:space="preserve">M1 — B Register. Unsigned four-bit register code for active B; displayed octave = stored code - 2.</x:t>
        </x:is>
      </x:c>
      <x:c r="I87" s="76" t="inlineStr">
        <x:is>
          <x:t xml:space="preserve">Stored code 0..15; when pitch is active display octave -2..13; when pitch is inactive canonical code MUST be 0.</x:t>
        </x:is>
      </x:c>
      <x:c r="J87" s="76" t="inlineStr">
        <x:is>
          <x:t xml:space="preserve">SCALAR: SUM(active coordinate weights); MUSIC stores this placed scalar LSB-first. displayed_octave = code - 2 when active.</x:t>
        </x:is>
      </x:c>
      <x:c r="K87" s="76" t="inlineStr">
        <x:is>
          <x:t xml:space="preserve"/>
        </x:is>
      </x:c>
      <x:c r="L87" s="76" t="inlineStr">
        <x:is>
          <x:t xml:space="preserve">Applicable only when A1 B membership = 1; inactive pitch requires stored code 0.</x:t>
        </x:is>
      </x:c>
      <x:c r="M87" s="76" t="inlineStr">
        <x:is>
          <x:t xml:space="preserve">A1 · B membership</x:t>
        </x:is>
      </x:c>
      <x:c r="N87" s="76" t="inlineStr">
        <x:is>
          <x:t xml:space="preserve">Same reusable SCALAR-4 mathematics; Reader placement binds the value to this pitch class.</x:t>
        </x:is>
      </x:c>
      <x:c r="O87" s="76" t="inlineStr">
        <x:is>
          <x:t xml:space="preserve">DRAFT</x:t>
        </x:is>
      </x:c>
      <x:c r="P87" s="76" t="inlineStr">
        <x:is>
          <x:t xml:space="preserve">SCALAR-4</x:t>
        </x:is>
      </x:c>
      <x:c r="Q87" s="76" t="inlineStr">
        <x:is>
          <x:t xml:space="preserve">M1</x:t>
        </x:is>
      </x:c>
      <x:c r="R87" s="76" t="inlineStr">
        <x:is>
          <x:t xml:space="preserve">B Register</x:t>
        </x:is>
      </x:c>
      <x:c r="S87" s="76" t="inlineStr">
        <x:is>
          <x:t xml:space="preserve">LSB-FIRST · WEIGHT ASCENDING</x:t>
        </x:is>
      </x:c>
      <x:c r="T87" s="76" t="inlineStr">
        <x:is>
          <x:t xml:space="preserve"/>
        </x:is>
      </x:c>
      <x:c r="U87" s="165" t="n"/>
    </x:row>
    <x:row r="88">
      <x:c r="A88" s="76" t="inlineStr">
        <x:is>
          <x:t xml:space="preserve">MUSIC-128#14</x:t>
        </x:is>
      </x:c>
      <x:c r="B88" s="76" t="inlineStr">
        <x:is>
          <x:t xml:space="preserve">N1 · Duration Numerator</x:t>
        </x:is>
      </x:c>
      <x:c r="C88" s="76" t="inlineStr">
        <x:is>
          <x:t xml:space="preserve">B060</x:t>
        </x:is>
      </x:c>
      <x:c r="D88" s="76" t="inlineStr">
        <x:is>
          <x:t xml:space="preserve">B067</x:t>
        </x:is>
      </x:c>
      <x:c r="E88" s="5" t="n">
        <x:f>IF(AND(C88&lt;&gt;"",D88&lt;&gt;""),IFERROR(VALUE(RIGHT(D88,3))-VALUE(RIGHT(C88,3))+1,D88-C88+1),"")</x:f>
        <x:v>8</x:v>
      </x:c>
      <x:c r="F88" s="76" t="inlineStr">
        <x:is>
          <x:t xml:space="preserve">₸1</x:t>
        </x:is>
      </x:c>
      <x:c r="G88" s="77" t="n">
        <x:v>1</x:v>
      </x:c>
      <x:c r="H88" s="76" t="inlineStr">
        <x:is>
          <x:t xml:space="preserve">N1 — Duration Numerator. Unsigned numerator N of event-wide rational musical duration N/D of a whole note.</x:t>
        </x:is>
      </x:c>
      <x:c r="I88" s="76" t="inlineStr">
        <x:is>
          <x:t xml:space="preserve">1..255 for a valid event; canonical N/D is in lowest terms.</x:t>
        </x:is>
      </x:c>
      <x:c r="J88" s="76" t="inlineStr">
        <x:is>
          <x:t xml:space="preserve">SCALAR: SUM(active coordinate weights); MUSIC stores this placed scalar LSB-first.</x:t>
        </x:is>
      </x:c>
      <x:c r="K88" s="76" t="inlineStr">
        <x:is>
          <x:t xml:space="preserve"/>
        </x:is>
      </x:c>
      <x:c r="L88" s="76" t="inlineStr">
        <x:is>
          <x:t xml:space="preserve">N and O1 denominator together must form a valid reduced fraction.</x:t>
        </x:is>
      </x:c>
      <x:c r="M88" s="76" t="inlineStr">
        <x:is>
          <x:t xml:space="preserve">O1</x:t>
        </x:is>
      </x:c>
      <x:c r="N88" s="76" t="inlineStr">
        <x:is>
          <x:t xml:space="preserve">Not a complete duration alone; Reader composes N1 with O1.</x:t>
        </x:is>
      </x:c>
      <x:c r="O88" s="76" t="inlineStr">
        <x:is>
          <x:t xml:space="preserve">DRAFT</x:t>
        </x:is>
      </x:c>
      <x:c r="P88" s="76" t="inlineStr">
        <x:is>
          <x:t xml:space="preserve">SCALAR-8</x:t>
        </x:is>
      </x:c>
      <x:c r="Q88" s="76" t="inlineStr">
        <x:is>
          <x:t xml:space="preserve">N1</x:t>
        </x:is>
      </x:c>
      <x:c r="R88" s="76" t="inlineStr">
        <x:is>
          <x:t xml:space="preserve">Duration Numerator</x:t>
        </x:is>
      </x:c>
      <x:c r="S88" s="76" t="inlineStr">
        <x:is>
          <x:t xml:space="preserve">LSB-FIRST · WEIGHT ASCENDING</x:t>
        </x:is>
      </x:c>
      <x:c r="T88" s="76" t="inlineStr">
        <x:is>
          <x:t xml:space="preserve"/>
        </x:is>
      </x:c>
      <x:c r="U88" s="165" t="n"/>
    </x:row>
    <x:row r="89">
      <x:c r="A89" s="76" t="inlineStr">
        <x:is>
          <x:t xml:space="preserve">MUSIC-128#15</x:t>
        </x:is>
      </x:c>
      <x:c r="B89" s="76" t="inlineStr">
        <x:is>
          <x:t xml:space="preserve">O1 · Duration Denominator</x:t>
        </x:is>
      </x:c>
      <x:c r="C89" s="76" t="inlineStr">
        <x:is>
          <x:t xml:space="preserve">B068</x:t>
        </x:is>
      </x:c>
      <x:c r="D89" s="76" t="inlineStr">
        <x:is>
          <x:t xml:space="preserve">B075</x:t>
        </x:is>
      </x:c>
      <x:c r="E89" s="5" t="n">
        <x:f>IF(AND(C89&lt;&gt;"",D89&lt;&gt;""),IFERROR(VALUE(RIGHT(D89,3))-VALUE(RIGHT(C89,3))+1,D89-C89+1),"")</x:f>
        <x:v>8</x:v>
      </x:c>
      <x:c r="F89" s="76" t="inlineStr">
        <x:is>
          <x:t xml:space="preserve">₸1</x:t>
        </x:is>
      </x:c>
      <x:c r="G89" s="77" t="n">
        <x:v>1</x:v>
      </x:c>
      <x:c r="H89" s="76" t="inlineStr">
        <x:is>
          <x:t xml:space="preserve">O1 — Duration Denominator. Unsigned denominator D of event-wide rational musical duration N/D of a whole note.</x:t>
        </x:is>
      </x:c>
      <x:c r="I89" s="76" t="inlineStr">
        <x:is>
          <x:t xml:space="preserve">1..255; 0 invalid; canonical N/D is in lowest terms.</x:t>
        </x:is>
      </x:c>
      <x:c r="J89" s="76" t="inlineStr">
        <x:is>
          <x:t xml:space="preserve">SCALAR: SUM(active coordinate weights); MUSIC stores this placed scalar LSB-first.</x:t>
        </x:is>
      </x:c>
      <x:c r="K89" s="76" t="inlineStr">
        <x:is>
          <x:t xml:space="preserve"/>
        </x:is>
      </x:c>
      <x:c r="L89" s="76" t="inlineStr">
        <x:is>
          <x:t xml:space="preserve">D MUST be nonzero and N1/O1 together must be a reduced fraction.</x:t>
        </x:is>
      </x:c>
      <x:c r="M89" s="76" t="inlineStr">
        <x:is>
          <x:t xml:space="preserve">N1</x:t>
        </x:is>
      </x:c>
      <x:c r="N89" s="76" t="inlineStr">
        <x:is>
          <x:t xml:space="preserve">Not a complete duration alone; Reader composes O1 with N1.</x:t>
        </x:is>
      </x:c>
      <x:c r="O89" s="76" t="inlineStr">
        <x:is>
          <x:t xml:space="preserve">DRAFT</x:t>
        </x:is>
      </x:c>
      <x:c r="P89" s="76" t="inlineStr">
        <x:is>
          <x:t xml:space="preserve">SCALAR-8</x:t>
        </x:is>
      </x:c>
      <x:c r="Q89" s="76" t="inlineStr">
        <x:is>
          <x:t xml:space="preserve">O1</x:t>
        </x:is>
      </x:c>
      <x:c r="R89" s="76" t="inlineStr">
        <x:is>
          <x:t xml:space="preserve">Duration Denominator</x:t>
        </x:is>
      </x:c>
      <x:c r="S89" s="76" t="inlineStr">
        <x:is>
          <x:t xml:space="preserve">LSB-FIRST · WEIGHT ASCENDING</x:t>
        </x:is>
      </x:c>
      <x:c r="T89" s="76" t="inlineStr">
        <x:is>
          <x:t xml:space="preserve"/>
        </x:is>
      </x:c>
      <x:c r="U89" s="165" t="n"/>
    </x:row>
    <x:row r="90">
      <x:c r="A90" s="76" t="inlineStr">
        <x:is>
          <x:t xml:space="preserve">MUSIC-128#16</x:t>
        </x:is>
      </x:c>
      <x:c r="B90" s="76" t="inlineStr">
        <x:is>
          <x:t xml:space="preserve">P1 · Dynamic Intensity</x:t>
        </x:is>
      </x:c>
      <x:c r="C90" s="76" t="inlineStr">
        <x:is>
          <x:t xml:space="preserve">B076</x:t>
        </x:is>
      </x:c>
      <x:c r="D90" s="76" t="inlineStr">
        <x:is>
          <x:t xml:space="preserve">B083</x:t>
        </x:is>
      </x:c>
      <x:c r="E90" s="5" t="n">
        <x:f>IF(AND(C90&lt;&gt;"",D90&lt;&gt;""),IFERROR(VALUE(RIGHT(D90,3))-VALUE(RIGHT(C90,3))+1,D90-C90+1),"")</x:f>
        <x:v>8</x:v>
      </x:c>
      <x:c r="F90" s="76" t="inlineStr">
        <x:is>
          <x:t xml:space="preserve">₸1</x:t>
        </x:is>
      </x:c>
      <x:c r="G90" s="77" t="n">
        <x:v>1</x:v>
      </x:c>
      <x:c r="H90" s="76" t="inlineStr">
        <x:is>
          <x:t xml:space="preserve">P1 — Dynamic Intensity. Unsigned renderer-neutral declared event intensity.</x:t>
        </x:is>
      </x:c>
      <x:c r="I90" s="76" t="inlineStr">
        <x:is>
          <x:t xml:space="preserve">0 = unspecified; 1..255 = increasing declared intensity. No universal dB curve is implied.</x:t>
        </x:is>
      </x:c>
      <x:c r="J90" s="76" t="inlineStr">
        <x:is>
          <x:t xml:space="preserve">SCALAR: SUM(active coordinate weights); MUSIC stores this placed scalar LSB-first.</x:t>
        </x:is>
      </x:c>
      <x:c r="K90" s="76" t="inlineStr">
        <x:is>
          <x:t xml:space="preserve"/>
        </x:is>
      </x:c>
      <x:c r="L90" s="76" t="inlineStr">
        <x:is>
          <x:t xml:space="preserve"/>
        </x:is>
      </x:c>
      <x:c r="M90" s="76" t="inlineStr">
        <x:is>
          <x:t xml:space="preserve"/>
        </x:is>
      </x:c>
      <x:c r="N90" s="76" t="inlineStr">
        <x:is>
          <x:t xml:space="preserve">Canonical rest uses Dynamic = 0. Renderer mapping remains external.</x:t>
        </x:is>
      </x:c>
      <x:c r="O90" s="76" t="inlineStr">
        <x:is>
          <x:t xml:space="preserve">DRAFT</x:t>
        </x:is>
      </x:c>
      <x:c r="P90" s="76" t="inlineStr">
        <x:is>
          <x:t xml:space="preserve">SCALAR-8</x:t>
        </x:is>
      </x:c>
      <x:c r="Q90" s="76" t="inlineStr">
        <x:is>
          <x:t xml:space="preserve">P1</x:t>
        </x:is>
      </x:c>
      <x:c r="R90" s="76" t="inlineStr">
        <x:is>
          <x:t xml:space="preserve">Dynamic Intensity</x:t>
        </x:is>
      </x:c>
      <x:c r="S90" s="76" t="inlineStr">
        <x:is>
          <x:t xml:space="preserve">LSB-FIRST · WEIGHT ASCENDING</x:t>
        </x:is>
      </x:c>
      <x:c r="T90" s="76" t="inlineStr">
        <x:is>
          <x:t xml:space="preserve"/>
        </x:is>
      </x:c>
      <x:c r="U90" s="165" t="n"/>
    </x:row>
    <x:row r="91">
      <x:c r="A91" s="76" t="inlineStr">
        <x:is>
          <x:t xml:space="preserve">MUSIC-128#17</x:t>
        </x:is>
      </x:c>
      <x:c r="B91" s="76" t="inlineStr">
        <x:is>
          <x:t xml:space="preserve">Q1 · Articulation</x:t>
        </x:is>
      </x:c>
      <x:c r="C91" s="76" t="inlineStr">
        <x:is>
          <x:t xml:space="preserve">B084</x:t>
        </x:is>
      </x:c>
      <x:c r="D91" s="76" t="inlineStr">
        <x:is>
          <x:t xml:space="preserve">B091</x:t>
        </x:is>
      </x:c>
      <x:c r="E91" s="5" t="n">
        <x:f>IF(AND(C91&lt;&gt;"",D91&lt;&gt;""),IFERROR(VALUE(RIGHT(D91,3))-VALUE(RIGHT(C91,3))+1,D91-C91+1),"")</x:f>
        <x:v>8</x:v>
      </x:c>
      <x:c r="F91" s="76" t="inlineStr">
        <x:is>
          <x:t xml:space="preserve">₸1</x:t>
        </x:is>
      </x:c>
      <x:c r="G91" s="77" t="n">
        <x:v>1</x:v>
      </x:c>
      <x:c r="H91" s="76" t="inlineStr">
        <x:is>
          <x:t xml:space="preserve">Q1 — Articulation. Eight independent event-wide articulation flags: Staccato, Tenuto, Accent, Marcato, Legato, Fermata, Tie-In, Tie-Out.</x:t>
        </x:is>
      </x:c>
      <x:c r="I91" s="76" t="inlineStr">
        <x:is>
          <x:t xml:space="preserve">Any musically meaningful subset of the eight flags; rest/tie constraints validated by the Reader.</x:t>
        </x:is>
      </x:c>
      <x:c r="J91" s="76" t="inlineStr">
        <x:is>
          <x:t xml:space="preserve">MASK: active articulation set = local flag positions whose stored bit is 1.</x:t>
        </x:is>
      </x:c>
      <x:c r="K91" s="76" t="inlineStr">
        <x:is>
          <x:t xml:space="preserve"/>
        </x:is>
      </x:c>
      <x:c r="L91" s="76" t="inlineStr">
        <x:is>
          <x:t xml:space="preserve">Tie-In and Tie-Out are invalid on rests; Fermata MAY be set on a rest.</x:t>
        </x:is>
      </x:c>
      <x:c r="M91" s="76" t="inlineStr">
        <x:is>
          <x:t xml:space="preserve">A1</x:t>
        </x:is>
      </x:c>
      <x:c r="N91" s="76" t="inlineStr">
        <x:is>
          <x:t xml:space="preserve">Flags describe event-wide phrasing/continuity and do not name instrument-specific techniques.</x:t>
        </x:is>
      </x:c>
      <x:c r="O91" s="76" t="inlineStr">
        <x:is>
          <x:t xml:space="preserve">DRAFT</x:t>
        </x:is>
      </x:c>
      <x:c r="P91" s="76" t="inlineStr">
        <x:is>
          <x:t xml:space="preserve">MASK-8</x:t>
        </x:is>
      </x:c>
      <x:c r="Q91" s="76" t="inlineStr">
        <x:is>
          <x:t xml:space="preserve">Q1</x:t>
        </x:is>
      </x:c>
      <x:c r="R91" s="76" t="inlineStr">
        <x:is>
          <x:t xml:space="preserve">Articulation</x:t>
        </x:is>
      </x:c>
      <x:c r="S91" s="76" t="inlineStr">
        <x:is>
          <x:t xml:space="preserve">POSITIONAL L→R · LOCAL FLAG ORDER</x:t>
        </x:is>
      </x:c>
      <x:c r="T91" s="76" t="inlineStr">
        <x:is>
          <x:t xml:space="preserve"/>
        </x:is>
      </x:c>
      <x:c r="U91" s="165" t="n"/>
    </x:row>
    <x:row r="92">
      <x:c r="A92" s="76" t="inlineStr">
        <x:is>
          <x:t xml:space="preserve">MUSIC-128#18</x:t>
        </x:is>
      </x:c>
      <x:c r="B92" s="76" t="inlineStr">
        <x:is>
          <x:t xml:space="preserve">R1 · Microtonal Offset</x:t>
        </x:is>
      </x:c>
      <x:c r="C92" s="76" t="inlineStr">
        <x:is>
          <x:t xml:space="preserve">B092</x:t>
        </x:is>
      </x:c>
      <x:c r="D92" s="76" t="inlineStr">
        <x:is>
          <x:t xml:space="preserve">B099</x:t>
        </x:is>
      </x:c>
      <x:c r="E92" s="5" t="n">
        <x:f>IF(AND(C92&lt;&gt;"",D92&lt;&gt;""),IFERROR(VALUE(RIGHT(D92,3))-VALUE(RIGHT(C92,3))+1,D92-C92+1),"")</x:f>
        <x:v>8</x:v>
      </x:c>
      <x:c r="F92" s="76" t="inlineStr">
        <x:is>
          <x:t xml:space="preserve">₸1</x:t>
        </x:is>
      </x:c>
      <x:c r="G92" s="77" t="n">
        <x:v>1</x:v>
      </x:c>
      <x:c r="H92" s="76" t="inlineStr">
        <x:is>
          <x:t xml:space="preserve">R1 — Microtonal Offset. Signed event-wide cents shift applied uniformly to every active pitch under external tuning context.</x:t>
        </x:is>
      </x:c>
      <x:c r="I92" s="76" t="inlineStr">
        <x:is>
          <x:t xml:space="preserve">-128..+127 cents; 0 = neutral under active tuning context.</x:t>
        </x:is>
      </x:c>
      <x:c r="J92" s="76" t="inlineStr">
        <x:is>
          <x:t xml:space="preserve">TWOS: signed 8-bit two's-complement decode; MUSIC stores payload LSB-first with sign coordinate at End Bit.</x:t>
        </x:is>
      </x:c>
      <x:c r="K92" s="76" t="inlineStr">
        <x:is>
          <x:t xml:space="preserve"/>
        </x:is>
      </x:c>
      <x:c r="L92" s="76" t="inlineStr">
        <x:is>
          <x:t xml:space="preserve"/>
        </x:is>
      </x:c>
      <x:c r="M92" s="76" t="inlineStr">
        <x:is>
          <x:t xml:space="preserve"/>
        </x:is>
      </x:c>
      <x:c r="N92" s="76" t="inlineStr">
        <x:is>
          <x:t xml:space="preserve">Tuning system / reference pitch remain external. Canonical rest uses 0 cents.</x:t>
        </x:is>
      </x:c>
      <x:c r="O92" s="76" t="inlineStr">
        <x:is>
          <x:t xml:space="preserve">DRAFT</x:t>
        </x:is>
      </x:c>
      <x:c r="P92" s="76" t="inlineStr">
        <x:is>
          <x:t xml:space="preserve">TWOS-8</x:t>
        </x:is>
      </x:c>
      <x:c r="Q92" s="76" t="inlineStr">
        <x:is>
          <x:t xml:space="preserve">R1</x:t>
        </x:is>
      </x:c>
      <x:c r="R92" s="76" t="inlineStr">
        <x:is>
          <x:t xml:space="preserve">Microtonal Offset</x:t>
        </x:is>
      </x:c>
      <x:c r="S92" s="76" t="inlineStr">
        <x:is>
          <x:t xml:space="preserve">LSB-FIRST · SIGN AT END</x:t>
        </x:is>
      </x:c>
      <x:c r="T92" s="76" t="inlineStr">
        <x:is>
          <x:t xml:space="preserve"/>
        </x:is>
      </x:c>
      <x:c r="U92" s="165" t="n"/>
    </x:row>
    <x:row r="93">
      <x:c r="A93" s="76" t="inlineStr">
        <x:is>
          <x:t xml:space="preserve">MUSIC-128#19</x:t>
        </x:is>
      </x:c>
      <x:c r="B93" s="76" t="inlineStr">
        <x:is>
          <x:t xml:space="preserve">S1 · Version</x:t>
        </x:is>
      </x:c>
      <x:c r="C93" s="76" t="inlineStr">
        <x:is>
          <x:t xml:space="preserve">B100</x:t>
        </x:is>
      </x:c>
      <x:c r="D93" s="76" t="inlineStr">
        <x:is>
          <x:t xml:space="preserve">B107</x:t>
        </x:is>
      </x:c>
      <x:c r="E93" s="5" t="n">
        <x:f>IF(AND(C93&lt;&gt;"",D93&lt;&gt;""),IFERROR(VALUE(RIGHT(D93,3))-VALUE(RIGHT(C93,3))+1,D93-C93+1),"")</x:f>
        <x:v>8</x:v>
      </x:c>
      <x:c r="F93" s="76" t="inlineStr">
        <x:is>
          <x:t xml:space="preserve">₸1</x:t>
        </x:is>
      </x:c>
      <x:c r="G93" s="77" t="n">
        <x:v>1</x:v>
      </x:c>
      <x:c r="H93" s="76" t="inlineStr">
        <x:is>
          <x:t xml:space="preserve">S1 — Version. Unsigned semantic contract version byte.</x:t>
        </x:is>
      </x:c>
      <x:c r="I93" s="76" t="inlineStr">
        <x:is>
          <x:t xml:space="preserve">v1.0 encoders MUST write value 1.</x:t>
        </x:is>
      </x:c>
      <x:c r="J93" s="76" t="inlineStr">
        <x:is>
          <x:t xml:space="preserve">SCALAR: SUM(active coordinate weights); MUSIC stores this placed scalar LSB-first.</x:t>
        </x:is>
      </x:c>
      <x:c r="K93" s="76" t="inlineStr">
        <x:is>
          <x:t xml:space="preserve"/>
        </x:is>
      </x:c>
      <x:c r="L93" s="76" t="inlineStr">
        <x:is>
          <x:t xml:space="preserve">MUSIC v1.0 conformance requires decoded value = 1.</x:t>
        </x:is>
      </x:c>
      <x:c r="M93" s="76" t="inlineStr">
        <x:is>
          <x:t xml:space="preserve"/>
        </x:is>
      </x:c>
      <x:c r="N93" s="76" t="inlineStr">
        <x:is>
          <x:t xml:space="preserve">Read-only compatibility / integrity role in normal creative interfaces.</x:t>
        </x:is>
      </x:c>
      <x:c r="O93" s="76" t="inlineStr">
        <x:is>
          <x:t xml:space="preserve">DRAFT</x:t>
        </x:is>
      </x:c>
      <x:c r="P93" s="76" t="inlineStr">
        <x:is>
          <x:t xml:space="preserve">SCALAR-8</x:t>
        </x:is>
      </x:c>
      <x:c r="Q93" s="76" t="inlineStr">
        <x:is>
          <x:t xml:space="preserve">S1</x:t>
        </x:is>
      </x:c>
      <x:c r="R93" s="76" t="inlineStr">
        <x:is>
          <x:t xml:space="preserve">Version</x:t>
        </x:is>
      </x:c>
      <x:c r="S93" s="76" t="inlineStr">
        <x:is>
          <x:t xml:space="preserve">LSB-FIRST · WEIGHT ASCENDING</x:t>
        </x:is>
      </x:c>
      <x:c r="T93" s="76" t="inlineStr">
        <x:is>
          <x:t xml:space="preserve"/>
        </x:is>
      </x:c>
      <x:c r="U93" s="165" t="n"/>
    </x:row>
    <x:row r="94">
      <x:c r="A94" s="76" t="inlineStr">
        <x:is>
          <x:t xml:space="preserve">MUSIC-128#20</x:t>
        </x:is>
      </x:c>
      <x:c r="B94" s="76" t="inlineStr">
        <x:is>
          <x:t xml:space="preserve">T1 · Reserved Integrity</x:t>
        </x:is>
      </x:c>
      <x:c r="C94" s="76" t="inlineStr">
        <x:is>
          <x:t xml:space="preserve">B108</x:t>
        </x:is>
      </x:c>
      <x:c r="D94" s="76" t="inlineStr">
        <x:is>
          <x:t xml:space="preserve">B127</x:t>
        </x:is>
      </x:c>
      <x:c r="E94" s="5" t="n">
        <x:f>IF(AND(C94&lt;&gt;"",D94&lt;&gt;""),IFERROR(VALUE(RIGHT(D94,3))-VALUE(RIGHT(C94,3))+1,D94-C94+1),"")</x:f>
        <x:v>20</x:v>
      </x:c>
      <x:c r="F94" s="76" t="inlineStr">
        <x:is>
          <x:t xml:space="preserve">₸1</x:t>
        </x:is>
      </x:c>
      <x:c r="G94" s="77" t="n">
        <x:v>1</x:v>
      </x:c>
      <x:c r="H94" s="76" t="inlineStr">
        <x:is>
          <x:t xml:space="preserve">T1 — Reserved Integrity. B108:B127 have no semantic meaning in MUSIC v1.0 and MUST remain zero.</x:t>
        </x:is>
      </x:c>
      <x:c r="I94" s="76" t="inlineStr">
        <x:is>
          <x:t xml:space="preserve">All 20 coordinates MUST be 0; any nonzero state is invalid or an unsupported extension state.</x:t>
        </x:is>
      </x:c>
      <x:c r="J94" s="76" t="inlineStr">
        <x:is>
          <x:t xml:space="preserve">RESERVED: valid only when every governed reserved coordinate is 0.</x:t>
        </x:is>
      </x:c>
      <x:c r="K94" s="76" t="inlineStr">
        <x:is>
          <x:t xml:space="preserve"/>
        </x:is>
      </x:c>
      <x:c r="L94" s="76" t="inlineStr">
        <x:is>
          <x:t xml:space="preserve">MUSIC v1.0 conformance requires all reserved coordinates = 0.</x:t>
        </x:is>
      </x:c>
      <x:c r="M94" s="76" t="inlineStr">
        <x:is>
          <x:t xml:space="preserve"/>
        </x:is>
      </x:c>
      <x:c r="N94" s="76" t="inlineStr">
        <x:is>
          <x:t xml:space="preserve">Reserved ≠ unused. These coordinates remain governed expansion territory.</x:t>
        </x:is>
      </x:c>
      <x:c r="O94" s="76" t="inlineStr">
        <x:is>
          <x:t xml:space="preserve">DRAFT</x:t>
        </x:is>
      </x:c>
      <x:c r="P94" s="76" t="inlineStr">
        <x:is>
          <x:t xml:space="preserve">RESERVED-20</x:t>
        </x:is>
      </x:c>
      <x:c r="Q94" s="76" t="inlineStr">
        <x:is>
          <x:t xml:space="preserve">T1</x:t>
        </x:is>
      </x:c>
      <x:c r="R94" s="76" t="inlineStr">
        <x:is>
          <x:t xml:space="preserve">Reserved Integrity</x:t>
        </x:is>
      </x:c>
      <x:c r="S94" s="76" t="inlineStr">
        <x:is>
          <x:t xml:space="preserve">POSITIONAL B108→B127</x:t>
        </x:is>
      </x:c>
      <x:c r="T94" s="76" t="inlineStr">
        <x:is>
          <x:t xml:space="preserve"/>
        </x:is>
      </x:c>
      <x:c r="U94" s="165" t="n"/>
    </x:row>
    <x:row r="95">
      <x:c r="A95" s="76" t="n"/>
      <x:c r="B95" s="76" t="n"/>
      <x:c r="C95" s="76" t="n"/>
      <x:c r="D95" s="76" t="n"/>
      <x:c r="E95" s="5" t="str">
        <x:f>IF(AND(C95&lt;&gt;"",D95&lt;&gt;""),IFERROR(VALUE(RIGHT(D95,3))-VALUE(RIGHT(C95,3))+1,D95-C95+1),"")</x:f>
      </x:c>
      <x:c r="F95" s="76" t="n"/>
      <x:c r="G95" s="77" t="n"/>
      <x:c r="H95" s="76" t="n"/>
      <x:c r="I95" s="76" t="n"/>
      <x:c r="J95" s="76" t="n"/>
      <x:c r="K95" s="76" t="n"/>
      <x:c r="L95" s="76" t="n"/>
      <x:c r="M95" s="76" t="n"/>
      <x:c r="N95" s="76" t="n"/>
      <x:c r="O95" s="76" t="n"/>
      <x:c r="P95" s="76" t="n"/>
      <x:c r="Q95" s="76" t="n"/>
      <x:c r="R95" s="76" t="n"/>
      <x:c r="S95" s="76" t="n"/>
      <x:c r="T95" s="76" t="n"/>
      <x:c r="U95" s="165" t="n"/>
    </x:row>
    <x:row r="96">
      <x:c r="A96" s="76" t="n"/>
      <x:c r="B96" s="76" t="n"/>
      <x:c r="C96" s="76" t="n"/>
      <x:c r="D96" s="76" t="n"/>
      <x:c r="E96" s="5" t="str">
        <x:f>IF(AND(C96&lt;&gt;"",D96&lt;&gt;""),IFERROR(VALUE(RIGHT(D96,3))-VALUE(RIGHT(C96,3))+1,D96-C96+1),"")</x:f>
      </x:c>
      <x:c r="F96" s="76" t="n"/>
      <x:c r="G96" s="77" t="n"/>
      <x:c r="H96" s="76" t="n"/>
      <x:c r="I96" s="76" t="n"/>
      <x:c r="J96" s="76" t="n"/>
      <x:c r="K96" s="76" t="n"/>
      <x:c r="L96" s="76" t="n"/>
      <x:c r="M96" s="76" t="n"/>
      <x:c r="N96" s="76" t="n"/>
      <x:c r="O96" s="76" t="n"/>
      <x:c r="P96" s="76" t="n"/>
      <x:c r="Q96" s="76" t="n"/>
      <x:c r="R96" s="76" t="n"/>
      <x:c r="S96" s="76" t="n"/>
      <x:c r="T96" s="76" t="n"/>
      <x:c r="U96" s="165" t="n"/>
    </x:row>
    <x:row r="97">
      <x:c r="A97" s="76" t="n"/>
      <x:c r="B97" s="76" t="n"/>
      <x:c r="C97" s="76" t="n"/>
      <x:c r="D97" s="76" t="n"/>
      <x:c r="E97" s="5" t="str">
        <x:f>IF(AND(C97&lt;&gt;"",D97&lt;&gt;""),IFERROR(VALUE(RIGHT(D97,3))-VALUE(RIGHT(C97,3))+1,D97-C97+1),"")</x:f>
      </x:c>
      <x:c r="F97" s="76" t="n"/>
      <x:c r="G97" s="77" t="n"/>
      <x:c r="H97" s="76" t="n"/>
      <x:c r="I97" s="76" t="n"/>
      <x:c r="J97" s="76" t="n"/>
      <x:c r="K97" s="76" t="n"/>
      <x:c r="L97" s="76" t="n"/>
      <x:c r="M97" s="76" t="n"/>
      <x:c r="N97" s="76" t="n"/>
      <x:c r="O97" s="76" t="n"/>
      <x:c r="P97" s="76" t="n"/>
      <x:c r="Q97" s="76" t="n"/>
      <x:c r="R97" s="76" t="n"/>
      <x:c r="S97" s="76" t="n"/>
      <x:c r="T97" s="76" t="n"/>
      <x:c r="U97" s="165" t="n"/>
    </x:row>
    <x:row r="98">
      <x:c r="A98" s="76" t="n"/>
      <x:c r="B98" s="76" t="n"/>
      <x:c r="C98" s="76" t="n"/>
      <x:c r="D98" s="76" t="n"/>
      <x:c r="E98" s="5" t="str">
        <x:f>IF(AND(C98&lt;&gt;"",D98&lt;&gt;""),IFERROR(VALUE(RIGHT(D98,3))-VALUE(RIGHT(C98,3))+1,D98-C98+1),"")</x:f>
      </x:c>
      <x:c r="F98" s="76" t="n"/>
      <x:c r="G98" s="77" t="n"/>
      <x:c r="H98" s="76" t="n"/>
      <x:c r="I98" s="76" t="n"/>
      <x:c r="J98" s="76" t="n"/>
      <x:c r="K98" s="76" t="n"/>
      <x:c r="L98" s="76" t="n"/>
      <x:c r="M98" s="76" t="n"/>
      <x:c r="N98" s="76" t="n"/>
      <x:c r="O98" s="76" t="n"/>
      <x:c r="P98" s="76" t="n"/>
      <x:c r="Q98" s="76" t="n"/>
      <x:c r="R98" s="76" t="n"/>
      <x:c r="S98" s="76" t="n"/>
      <x:c r="T98" s="76" t="n"/>
      <x:c r="U98" s="165" t="n"/>
    </x:row>
    <x:row r="99">
      <x:c r="A99" s="76" t="n"/>
      <x:c r="B99" s="76" t="n"/>
      <x:c r="C99" s="76" t="n"/>
      <x:c r="D99" s="76" t="n"/>
      <x:c r="E99" s="5" t="str">
        <x:f>IF(AND(C99&lt;&gt;"",D99&lt;&gt;""),IFERROR(VALUE(RIGHT(D99,3))-VALUE(RIGHT(C99,3))+1,D99-C99+1),"")</x:f>
      </x:c>
      <x:c r="F99" s="76" t="n"/>
      <x:c r="G99" s="77" t="n"/>
      <x:c r="H99" s="76" t="n"/>
      <x:c r="I99" s="76" t="n"/>
      <x:c r="J99" s="76" t="n"/>
      <x:c r="K99" s="76" t="n"/>
      <x:c r="L99" s="76" t="n"/>
      <x:c r="M99" s="76" t="n"/>
      <x:c r="N99" s="76" t="n"/>
      <x:c r="O99" s="76" t="n"/>
      <x:c r="P99" s="76" t="n"/>
      <x:c r="Q99" s="76" t="n"/>
      <x:c r="R99" s="76" t="n"/>
      <x:c r="S99" s="76" t="n"/>
      <x:c r="T99" s="76" t="n"/>
      <x:c r="U99" s="165" t="n"/>
    </x:row>
    <x:row r="100">
      <x:c r="A100" s="76" t="n"/>
      <x:c r="B100" s="76" t="n"/>
      <x:c r="C100" s="76" t="n"/>
      <x:c r="D100" s="76" t="n"/>
      <x:c r="E100" s="5" t="str">
        <x:f>IF(AND(C100&lt;&gt;"",D100&lt;&gt;""),IFERROR(VALUE(RIGHT(D100,3))-VALUE(RIGHT(C100,3))+1,D100-C100+1),"")</x:f>
      </x:c>
      <x:c r="F100" s="76" t="n"/>
      <x:c r="G100" s="77" t="n"/>
      <x:c r="H100" s="76" t="n"/>
      <x:c r="I100" s="76" t="n"/>
      <x:c r="J100" s="76" t="n"/>
      <x:c r="K100" s="76" t="n"/>
      <x:c r="L100" s="76" t="n"/>
      <x:c r="M100" s="76" t="n"/>
      <x:c r="N100" s="76" t="n"/>
      <x:c r="O100" s="76" t="n"/>
      <x:c r="P100" s="76" t="n"/>
      <x:c r="Q100" s="76" t="n"/>
      <x:c r="R100" s="76" t="n"/>
      <x:c r="S100" s="76" t="n"/>
      <x:c r="T100" s="76" t="n"/>
      <x:c r="U100" s="165" t="n"/>
    </x:row>
    <x:row r="101">
      <x:c r="A101" s="76" t="n"/>
      <x:c r="B101" s="76" t="n"/>
      <x:c r="C101" s="76" t="n"/>
      <x:c r="D101" s="76" t="n"/>
      <x:c r="E101" s="5" t="str">
        <x:f>IF(AND(C101&lt;&gt;"",D101&lt;&gt;""),IFERROR(VALUE(RIGHT(D101,3))-VALUE(RIGHT(C101,3))+1,D101-C101+1),"")</x:f>
      </x:c>
      <x:c r="F101" s="76" t="n"/>
      <x:c r="G101" s="77" t="n"/>
      <x:c r="H101" s="76" t="n"/>
      <x:c r="I101" s="76" t="n"/>
      <x:c r="J101" s="76" t="n"/>
      <x:c r="K101" s="76" t="n"/>
      <x:c r="L101" s="76" t="n"/>
      <x:c r="M101" s="76" t="n"/>
      <x:c r="N101" s="76" t="n"/>
      <x:c r="O101" s="76" t="n"/>
      <x:c r="P101" s="76" t="n"/>
      <x:c r="Q101" s="76" t="n"/>
      <x:c r="R101" s="76" t="n"/>
      <x:c r="S101" s="76" t="n"/>
      <x:c r="T101" s="76" t="n"/>
      <x:c r="U101" s="165" t="n"/>
    </x:row>
    <x:row r="102">
      <x:c r="A102" s="76" t="n"/>
      <x:c r="B102" s="76" t="n"/>
      <x:c r="C102" s="76" t="n"/>
      <x:c r="D102" s="76" t="n"/>
      <x:c r="E102" s="5" t="str">
        <x:f>IF(AND(C102&lt;&gt;"",D102&lt;&gt;""),IFERROR(VALUE(RIGHT(D102,3))-VALUE(RIGHT(C102,3))+1,D102-C102+1),"")</x:f>
      </x:c>
      <x:c r="F102" s="76" t="n"/>
      <x:c r="G102" s="77" t="n"/>
      <x:c r="H102" s="76" t="n"/>
      <x:c r="I102" s="76" t="n"/>
      <x:c r="J102" s="76" t="n"/>
      <x:c r="K102" s="76" t="n"/>
      <x:c r="L102" s="76" t="n"/>
      <x:c r="M102" s="76" t="n"/>
      <x:c r="N102" s="76" t="n"/>
      <x:c r="O102" s="76" t="n"/>
      <x:c r="P102" s="76" t="n"/>
      <x:c r="Q102" s="76" t="n"/>
      <x:c r="R102" s="76" t="n"/>
      <x:c r="S102" s="76" t="n"/>
      <x:c r="T102" s="76" t="n"/>
      <x:c r="U102" s="165" t="n"/>
    </x:row>
    <x:row r="103">
      <x:c r="A103" s="76" t="n"/>
      <x:c r="B103" s="76" t="n"/>
      <x:c r="C103" s="76" t="n"/>
      <x:c r="D103" s="76" t="n"/>
      <x:c r="E103" s="5" t="str">
        <x:f>IF(AND(C103&lt;&gt;"",D103&lt;&gt;""),IFERROR(VALUE(RIGHT(D103,3))-VALUE(RIGHT(C103,3))+1,D103-C103+1),"")</x:f>
      </x:c>
      <x:c r="F103" s="76" t="n"/>
      <x:c r="G103" s="77" t="n"/>
      <x:c r="H103" s="76" t="n"/>
      <x:c r="I103" s="76" t="n"/>
      <x:c r="J103" s="76" t="n"/>
      <x:c r="K103" s="76" t="n"/>
      <x:c r="L103" s="76" t="n"/>
      <x:c r="M103" s="76" t="n"/>
      <x:c r="N103" s="76" t="n"/>
      <x:c r="O103" s="76" t="n"/>
      <x:c r="P103" s="76" t="n"/>
      <x:c r="Q103" s="76" t="n"/>
      <x:c r="R103" s="76" t="n"/>
      <x:c r="S103" s="76" t="n"/>
      <x:c r="T103" s="76" t="n"/>
      <x:c r="U103" s="165" t="n"/>
    </x:row>
    <x:row r="104">
      <x:c r="A104" s="76" t="n"/>
      <x:c r="B104" s="76" t="n"/>
      <x:c r="C104" s="76" t="n"/>
      <x:c r="D104" s="76" t="n"/>
      <x:c r="E104" s="5" t="str">
        <x:f>IF(AND(C104&lt;&gt;"",D104&lt;&gt;""),IFERROR(VALUE(RIGHT(D104,3))-VALUE(RIGHT(C104,3))+1,D104-C104+1),"")</x:f>
      </x:c>
      <x:c r="F104" s="76" t="n"/>
      <x:c r="G104" s="77" t="n"/>
      <x:c r="H104" s="76" t="n"/>
      <x:c r="I104" s="76" t="n"/>
      <x:c r="J104" s="76" t="n"/>
      <x:c r="K104" s="76" t="n"/>
      <x:c r="L104" s="76" t="n"/>
      <x:c r="M104" s="76" t="n"/>
      <x:c r="N104" s="76" t="n"/>
      <x:c r="O104" s="76" t="n"/>
      <x:c r="P104" s="76" t="n"/>
      <x:c r="Q104" s="76" t="n"/>
      <x:c r="R104" s="76" t="n"/>
      <x:c r="S104" s="76" t="n"/>
      <x:c r="T104" s="76" t="n"/>
      <x:c r="U104" s="165" t="n"/>
    </x:row>
    <x:row r="105">
      <x:c r="A105" s="76" t="n"/>
      <x:c r="B105" s="76" t="n"/>
      <x:c r="C105" s="76" t="n"/>
      <x:c r="D105" s="76" t="n"/>
      <x:c r="E105" s="5" t="str">
        <x:f>IF(AND(C105&lt;&gt;"",D105&lt;&gt;""),IFERROR(VALUE(RIGHT(D105,3))-VALUE(RIGHT(C105,3))+1,D105-C105+1),"")</x:f>
      </x:c>
      <x:c r="F105" s="76" t="n"/>
      <x:c r="G105" s="77" t="n"/>
      <x:c r="H105" s="76" t="n"/>
      <x:c r="I105" s="76" t="n"/>
      <x:c r="J105" s="76" t="n"/>
      <x:c r="K105" s="76" t="n"/>
      <x:c r="L105" s="76" t="n"/>
      <x:c r="M105" s="76" t="n"/>
      <x:c r="N105" s="76" t="n"/>
      <x:c r="O105" s="76" t="n"/>
      <x:c r="P105" s="76" t="n"/>
      <x:c r="Q105" s="76" t="n"/>
      <x:c r="R105" s="76" t="n"/>
      <x:c r="S105" s="76" t="n"/>
      <x:c r="T105" s="76" t="n"/>
      <x:c r="U105" s="165" t="n"/>
    </x:row>
    <x:row r="106">
      <x:c r="A106" s="76" t="n"/>
      <x:c r="B106" s="76" t="n"/>
      <x:c r="C106" s="76" t="n"/>
      <x:c r="D106" s="76" t="n"/>
      <x:c r="E106" s="5" t="str">
        <x:f>IF(AND(C106&lt;&gt;"",D106&lt;&gt;""),IFERROR(VALUE(RIGHT(D106,3))-VALUE(RIGHT(C106,3))+1,D106-C106+1),"")</x:f>
      </x:c>
      <x:c r="F106" s="76" t="n"/>
      <x:c r="G106" s="77" t="n"/>
      <x:c r="H106" s="76" t="n"/>
      <x:c r="I106" s="76" t="n"/>
      <x:c r="J106" s="76" t="n"/>
      <x:c r="K106" s="76" t="n"/>
      <x:c r="L106" s="76" t="n"/>
      <x:c r="M106" s="76" t="n"/>
      <x:c r="N106" s="76" t="n"/>
      <x:c r="O106" s="76" t="n"/>
      <x:c r="P106" s="76" t="n"/>
      <x:c r="Q106" s="76" t="n"/>
      <x:c r="R106" s="76" t="n"/>
      <x:c r="S106" s="76" t="n"/>
      <x:c r="T106" s="76" t="n"/>
      <x:c r="U106" s="165" t="n"/>
    </x:row>
    <x:row r="107">
      <x:c r="A107" s="76" t="n"/>
      <x:c r="B107" s="76" t="n"/>
      <x:c r="C107" s="76" t="n"/>
      <x:c r="D107" s="76" t="n"/>
      <x:c r="E107" s="5" t="str">
        <x:f>IF(AND(C107&lt;&gt;"",D107&lt;&gt;""),IFERROR(VALUE(RIGHT(D107,3))-VALUE(RIGHT(C107,3))+1,D107-C107+1),"")</x:f>
      </x:c>
      <x:c r="F107" s="76" t="n"/>
      <x:c r="G107" s="77" t="n"/>
      <x:c r="H107" s="76" t="n"/>
      <x:c r="I107" s="76" t="n"/>
      <x:c r="J107" s="76" t="n"/>
      <x:c r="K107" s="76" t="n"/>
      <x:c r="L107" s="76" t="n"/>
      <x:c r="M107" s="76" t="n"/>
      <x:c r="N107" s="76" t="n"/>
      <x:c r="O107" s="76" t="n"/>
      <x:c r="P107" s="76" t="n"/>
      <x:c r="Q107" s="76" t="n"/>
      <x:c r="R107" s="76" t="n"/>
      <x:c r="S107" s="76" t="n"/>
      <x:c r="T107" s="76" t="n"/>
      <x:c r="U107" s="165" t="n"/>
    </x:row>
    <x:row r="108">
      <x:c r="A108" s="76" t="n"/>
      <x:c r="B108" s="76" t="n"/>
      <x:c r="C108" s="76" t="n"/>
      <x:c r="D108" s="76" t="n"/>
      <x:c r="E108" s="5" t="str">
        <x:f>IF(AND(C108&lt;&gt;"",D108&lt;&gt;""),IFERROR(VALUE(RIGHT(D108,3))-VALUE(RIGHT(C108,3))+1,D108-C108+1),"")</x:f>
      </x:c>
      <x:c r="F108" s="76" t="n"/>
      <x:c r="G108" s="77" t="n"/>
      <x:c r="H108" s="76" t="n"/>
      <x:c r="I108" s="76" t="n"/>
      <x:c r="J108" s="76" t="n"/>
      <x:c r="K108" s="76" t="n"/>
      <x:c r="L108" s="76" t="n"/>
      <x:c r="M108" s="76" t="n"/>
      <x:c r="N108" s="76" t="n"/>
      <x:c r="O108" s="76" t="n"/>
      <x:c r="P108" s="76" t="n"/>
      <x:c r="Q108" s="76" t="n"/>
      <x:c r="R108" s="76" t="n"/>
      <x:c r="S108" s="76" t="n"/>
      <x:c r="T108" s="76" t="n"/>
      <x:c r="U108" s="165" t="n"/>
    </x:row>
    <x:row r="109">
      <x:c r="A109" s="76" t="n"/>
      <x:c r="B109" s="76" t="n"/>
      <x:c r="C109" s="76" t="n"/>
      <x:c r="D109" s="76" t="n"/>
      <x:c r="E109" s="5" t="str">
        <x:f>IF(AND(C109&lt;&gt;"",D109&lt;&gt;""),IFERROR(VALUE(RIGHT(D109,3))-VALUE(RIGHT(C109,3))+1,D109-C109+1),"")</x:f>
      </x:c>
      <x:c r="F109" s="76" t="n"/>
      <x:c r="G109" s="77" t="n"/>
      <x:c r="H109" s="76" t="n"/>
      <x:c r="I109" s="76" t="n"/>
      <x:c r="J109" s="76" t="n"/>
      <x:c r="K109" s="76" t="n"/>
      <x:c r="L109" s="76" t="n"/>
      <x:c r="M109" s="76" t="n"/>
      <x:c r="N109" s="76" t="n"/>
      <x:c r="O109" s="76" t="n"/>
      <x:c r="P109" s="76" t="n"/>
      <x:c r="Q109" s="76" t="n"/>
      <x:c r="R109" s="76" t="n"/>
      <x:c r="S109" s="76" t="n"/>
      <x:c r="T109" s="76" t="n"/>
      <x:c r="U109" s="165" t="n"/>
    </x:row>
    <x:row r="110">
      <x:c r="A110" s="76" t="n"/>
      <x:c r="B110" s="76" t="n"/>
      <x:c r="C110" s="76" t="n"/>
      <x:c r="D110" s="76" t="n"/>
      <x:c r="E110" s="5" t="str">
        <x:f>IF(AND(C110&lt;&gt;"",D110&lt;&gt;""),IFERROR(VALUE(RIGHT(D110,3))-VALUE(RIGHT(C110,3))+1,D110-C110+1),"")</x:f>
      </x:c>
      <x:c r="F110" s="76" t="n"/>
      <x:c r="G110" s="77" t="n"/>
      <x:c r="H110" s="76" t="n"/>
      <x:c r="I110" s="76" t="n"/>
      <x:c r="J110" s="76" t="n"/>
      <x:c r="K110" s="76" t="n"/>
      <x:c r="L110" s="76" t="n"/>
      <x:c r="M110" s="76" t="n"/>
      <x:c r="N110" s="76" t="n"/>
      <x:c r="O110" s="76" t="n"/>
      <x:c r="P110" s="76" t="n"/>
      <x:c r="Q110" s="76" t="n"/>
      <x:c r="R110" s="76" t="n"/>
      <x:c r="S110" s="76" t="n"/>
      <x:c r="T110" s="76" t="n"/>
      <x:c r="U110" s="165" t="n"/>
    </x:row>
    <x:row r="111">
      <x:c r="A111" s="76" t="n"/>
      <x:c r="B111" s="76" t="n"/>
      <x:c r="C111" s="76" t="n"/>
      <x:c r="D111" s="76" t="n"/>
      <x:c r="E111" s="5" t="str">
        <x:f>IF(AND(C111&lt;&gt;"",D111&lt;&gt;""),IFERROR(VALUE(RIGHT(D111,3))-VALUE(RIGHT(C111,3))+1,D111-C111+1),"")</x:f>
      </x:c>
      <x:c r="F111" s="76" t="n"/>
      <x:c r="G111" s="77" t="n"/>
      <x:c r="H111" s="76" t="n"/>
      <x:c r="I111" s="76" t="n"/>
      <x:c r="J111" s="76" t="n"/>
      <x:c r="K111" s="76" t="n"/>
      <x:c r="L111" s="76" t="n"/>
      <x:c r="M111" s="76" t="n"/>
      <x:c r="N111" s="76" t="n"/>
      <x:c r="O111" s="76" t="n"/>
      <x:c r="P111" s="76" t="n"/>
      <x:c r="Q111" s="76" t="n"/>
      <x:c r="R111" s="76" t="n"/>
      <x:c r="S111" s="76" t="n"/>
      <x:c r="T111" s="76" t="n"/>
      <x:c r="U111" s="165" t="n"/>
    </x:row>
    <x:row r="112">
      <x:c r="A112" s="76" t="n"/>
      <x:c r="B112" s="76" t="n"/>
      <x:c r="C112" s="76" t="n"/>
      <x:c r="D112" s="76" t="n"/>
      <x:c r="E112" s="5" t="str">
        <x:f>IF(AND(C112&lt;&gt;"",D112&lt;&gt;""),IFERROR(VALUE(RIGHT(D112,3))-VALUE(RIGHT(C112,3))+1,D112-C112+1),"")</x:f>
      </x:c>
      <x:c r="F112" s="76" t="n"/>
      <x:c r="G112" s="77" t="n"/>
      <x:c r="H112" s="76" t="n"/>
      <x:c r="I112" s="76" t="n"/>
      <x:c r="J112" s="76" t="n"/>
      <x:c r="K112" s="76" t="n"/>
      <x:c r="L112" s="76" t="n"/>
      <x:c r="M112" s="76" t="n"/>
      <x:c r="N112" s="76" t="n"/>
      <x:c r="O112" s="76" t="n"/>
      <x:c r="P112" s="76" t="n"/>
      <x:c r="Q112" s="76" t="n"/>
      <x:c r="R112" s="76" t="n"/>
      <x:c r="S112" s="76" t="n"/>
      <x:c r="T112" s="76" t="n"/>
      <x:c r="U112" s="165" t="n"/>
    </x:row>
    <x:row r="113">
      <x:c r="A113" s="76" t="n"/>
      <x:c r="B113" s="76" t="n"/>
      <x:c r="C113" s="76" t="n"/>
      <x:c r="D113" s="76" t="n"/>
      <x:c r="E113" s="5" t="str">
        <x:f>IF(AND(C113&lt;&gt;"",D113&lt;&gt;""),IFERROR(VALUE(RIGHT(D113,3))-VALUE(RIGHT(C113,3))+1,D113-C113+1),"")</x:f>
      </x:c>
      <x:c r="F113" s="76" t="n"/>
      <x:c r="G113" s="77" t="n"/>
      <x:c r="H113" s="76" t="n"/>
      <x:c r="I113" s="76" t="n"/>
      <x:c r="J113" s="76" t="n"/>
      <x:c r="K113" s="76" t="n"/>
      <x:c r="L113" s="76" t="n"/>
      <x:c r="M113" s="76" t="n"/>
      <x:c r="N113" s="76" t="n"/>
      <x:c r="O113" s="76" t="n"/>
      <x:c r="P113" s="76" t="n"/>
      <x:c r="Q113" s="76" t="n"/>
      <x:c r="R113" s="76" t="n"/>
      <x:c r="S113" s="76" t="n"/>
      <x:c r="T113" s="76" t="n"/>
      <x:c r="U113" s="165" t="n"/>
    </x:row>
    <x:row r="114">
      <x:c r="A114" s="76" t="n"/>
      <x:c r="B114" s="76" t="n"/>
      <x:c r="C114" s="76" t="n"/>
      <x:c r="D114" s="76" t="n"/>
      <x:c r="E114" s="5" t="str">
        <x:f>IF(AND(C114&lt;&gt;"",D114&lt;&gt;""),IFERROR(VALUE(RIGHT(D114,3))-VALUE(RIGHT(C114,3))+1,D114-C114+1),"")</x:f>
      </x:c>
      <x:c r="F114" s="76" t="n"/>
      <x:c r="G114" s="77" t="n"/>
      <x:c r="H114" s="76" t="n"/>
      <x:c r="I114" s="76" t="n"/>
      <x:c r="J114" s="76" t="n"/>
      <x:c r="K114" s="76" t="n"/>
      <x:c r="L114" s="76" t="n"/>
      <x:c r="M114" s="76" t="n"/>
      <x:c r="N114" s="76" t="n"/>
      <x:c r="O114" s="76" t="n"/>
      <x:c r="P114" s="76" t="n"/>
      <x:c r="Q114" s="76" t="n"/>
      <x:c r="R114" s="76" t="n"/>
      <x:c r="S114" s="76" t="n"/>
      <x:c r="T114" s="76" t="n"/>
      <x:c r="U114" s="165" t="n"/>
    </x:row>
    <x:row r="115">
      <x:c r="A115" s="76" t="n"/>
      <x:c r="B115" s="76" t="n"/>
      <x:c r="C115" s="76" t="n"/>
      <x:c r="D115" s="76" t="n"/>
      <x:c r="E115" s="5" t="str">
        <x:f>IF(AND(C115&lt;&gt;"",D115&lt;&gt;""),IFERROR(VALUE(RIGHT(D115,3))-VALUE(RIGHT(C115,3))+1,D115-C115+1),"")</x:f>
      </x:c>
      <x:c r="F115" s="76" t="n"/>
      <x:c r="G115" s="77" t="n"/>
      <x:c r="H115" s="76" t="n"/>
      <x:c r="I115" s="76" t="n"/>
      <x:c r="J115" s="76" t="n"/>
      <x:c r="K115" s="76" t="n"/>
      <x:c r="L115" s="76" t="n"/>
      <x:c r="M115" s="76" t="n"/>
      <x:c r="N115" s="76" t="n"/>
      <x:c r="O115" s="76" t="n"/>
      <x:c r="P115" s="76" t="n"/>
      <x:c r="Q115" s="76" t="n"/>
      <x:c r="R115" s="76" t="n"/>
      <x:c r="S115" s="76" t="n"/>
      <x:c r="T115" s="76" t="n"/>
      <x:c r="U115" s="165" t="n"/>
    </x:row>
    <x:row r="116">
      <x:c r="A116" s="76" t="n"/>
      <x:c r="B116" s="76" t="n"/>
      <x:c r="C116" s="76" t="n"/>
      <x:c r="D116" s="76" t="n"/>
      <x:c r="E116" s="5" t="str">
        <x:f>IF(AND(C116&lt;&gt;"",D116&lt;&gt;""),IFERROR(VALUE(RIGHT(D116,3))-VALUE(RIGHT(C116,3))+1,D116-C116+1),"")</x:f>
      </x:c>
      <x:c r="F116" s="76" t="n"/>
      <x:c r="G116" s="77" t="n"/>
      <x:c r="H116" s="76" t="n"/>
      <x:c r="I116" s="76" t="n"/>
      <x:c r="J116" s="76" t="n"/>
      <x:c r="K116" s="76" t="n"/>
      <x:c r="L116" s="76" t="n"/>
      <x:c r="M116" s="76" t="n"/>
      <x:c r="N116" s="76" t="n"/>
      <x:c r="O116" s="76" t="n"/>
      <x:c r="P116" s="76" t="n"/>
      <x:c r="Q116" s="76" t="n"/>
      <x:c r="R116" s="76" t="n"/>
      <x:c r="S116" s="76" t="n"/>
      <x:c r="T116" s="76" t="n"/>
      <x:c r="U116" s="165" t="n"/>
    </x:row>
    <x:row r="117">
      <x:c r="A117" s="76" t="n"/>
      <x:c r="B117" s="76" t="n"/>
      <x:c r="C117" s="76" t="n"/>
      <x:c r="D117" s="76" t="n"/>
      <x:c r="E117" s="5" t="str">
        <x:f>IF(AND(C117&lt;&gt;"",D117&lt;&gt;""),IFERROR(VALUE(RIGHT(D117,3))-VALUE(RIGHT(C117,3))+1,D117-C117+1),"")</x:f>
      </x:c>
      <x:c r="F117" s="76" t="n"/>
      <x:c r="G117" s="77" t="n"/>
      <x:c r="H117" s="76" t="n"/>
      <x:c r="I117" s="76" t="n"/>
      <x:c r="J117" s="76" t="n"/>
      <x:c r="K117" s="76" t="n"/>
      <x:c r="L117" s="76" t="n"/>
      <x:c r="M117" s="76" t="n"/>
      <x:c r="N117" s="76" t="n"/>
      <x:c r="O117" s="76" t="n"/>
      <x:c r="P117" s="76" t="n"/>
      <x:c r="Q117" s="76" t="n"/>
      <x:c r="R117" s="76" t="n"/>
      <x:c r="S117" s="76" t="n"/>
      <x:c r="T117" s="76" t="n"/>
      <x:c r="U117" s="165" t="n"/>
    </x:row>
    <x:row r="118">
      <x:c r="A118" s="76" t="n"/>
      <x:c r="B118" s="76" t="n"/>
      <x:c r="C118" s="76" t="n"/>
      <x:c r="D118" s="76" t="n"/>
      <x:c r="E118" s="5" t="str">
        <x:f>IF(AND(C118&lt;&gt;"",D118&lt;&gt;""),IFERROR(VALUE(RIGHT(D118,3))-VALUE(RIGHT(C118,3))+1,D118-C118+1),"")</x:f>
      </x:c>
      <x:c r="F118" s="76" t="n"/>
      <x:c r="G118" s="77" t="n"/>
      <x:c r="H118" s="76" t="n"/>
      <x:c r="I118" s="76" t="n"/>
      <x:c r="J118" s="76" t="n"/>
      <x:c r="K118" s="76" t="n"/>
      <x:c r="L118" s="76" t="n"/>
      <x:c r="M118" s="76" t="n"/>
      <x:c r="N118" s="76" t="n"/>
      <x:c r="O118" s="76" t="n"/>
      <x:c r="P118" s="76" t="n"/>
      <x:c r="Q118" s="76" t="n"/>
      <x:c r="R118" s="76" t="n"/>
      <x:c r="S118" s="76" t="n"/>
      <x:c r="T118" s="76" t="n"/>
      <x:c r="U118" s="165" t="n"/>
    </x:row>
    <x:row r="119">
      <x:c r="A119" s="76" t="n"/>
      <x:c r="B119" s="76" t="n"/>
      <x:c r="C119" s="76" t="n"/>
      <x:c r="D119" s="76" t="n"/>
      <x:c r="E119" s="5" t="str">
        <x:f>IF(AND(C119&lt;&gt;"",D119&lt;&gt;""),IFERROR(VALUE(RIGHT(D119,3))-VALUE(RIGHT(C119,3))+1,D119-C119+1),"")</x:f>
      </x:c>
      <x:c r="F119" s="76" t="n"/>
      <x:c r="G119" s="77" t="n"/>
      <x:c r="H119" s="76" t="n"/>
      <x:c r="I119" s="76" t="n"/>
      <x:c r="J119" s="76" t="n"/>
      <x:c r="K119" s="76" t="n"/>
      <x:c r="L119" s="76" t="n"/>
      <x:c r="M119" s="76" t="n"/>
      <x:c r="N119" s="76" t="n"/>
      <x:c r="O119" s="76" t="n"/>
      <x:c r="P119" s="76" t="n"/>
      <x:c r="Q119" s="76" t="n"/>
      <x:c r="R119" s="76" t="n"/>
      <x:c r="S119" s="76" t="n"/>
      <x:c r="T119" s="76" t="n"/>
      <x:c r="U119" s="165" t="n"/>
    </x:row>
    <x:row r="120">
      <x:c r="A120" s="76" t="n"/>
      <x:c r="B120" s="76" t="n"/>
      <x:c r="C120" s="76" t="n"/>
      <x:c r="D120" s="76" t="n"/>
      <x:c r="E120" s="5" t="str">
        <x:f>IF(AND(C120&lt;&gt;"",D120&lt;&gt;""),IFERROR(VALUE(RIGHT(D120,3))-VALUE(RIGHT(C120,3))+1,D120-C120+1),"")</x:f>
      </x:c>
      <x:c r="F120" s="76" t="n"/>
      <x:c r="G120" s="77" t="n"/>
      <x:c r="H120" s="76" t="n"/>
      <x:c r="I120" s="76" t="n"/>
      <x:c r="J120" s="76" t="n"/>
      <x:c r="K120" s="76" t="n"/>
      <x:c r="L120" s="76" t="n"/>
      <x:c r="M120" s="76" t="n"/>
      <x:c r="N120" s="76" t="n"/>
      <x:c r="O120" s="76" t="n"/>
      <x:c r="P120" s="76" t="n"/>
      <x:c r="Q120" s="76" t="n"/>
      <x:c r="R120" s="76" t="n"/>
      <x:c r="S120" s="76" t="n"/>
      <x:c r="T120" s="76" t="n"/>
      <x:c r="U120" s="165" t="n"/>
    </x:row>
    <x:row r="121">
      <x:c r="A121" s="76" t="n"/>
      <x:c r="B121" s="76" t="n"/>
      <x:c r="C121" s="76" t="n"/>
      <x:c r="D121" s="76" t="n"/>
      <x:c r="E121" s="5" t="str">
        <x:f>IF(AND(C121&lt;&gt;"",D121&lt;&gt;""),IFERROR(VALUE(RIGHT(D121,3))-VALUE(RIGHT(C121,3))+1,D121-C121+1),"")</x:f>
      </x:c>
      <x:c r="F121" s="76" t="n"/>
      <x:c r="G121" s="77" t="n"/>
      <x:c r="H121" s="76" t="n"/>
      <x:c r="I121" s="76" t="n"/>
      <x:c r="J121" s="76" t="n"/>
      <x:c r="K121" s="76" t="n"/>
      <x:c r="L121" s="76" t="n"/>
      <x:c r="M121" s="76" t="n"/>
      <x:c r="N121" s="76" t="n"/>
      <x:c r="O121" s="76" t="n"/>
      <x:c r="P121" s="76" t="n"/>
      <x:c r="Q121" s="76" t="n"/>
      <x:c r="R121" s="76" t="n"/>
      <x:c r="S121" s="76" t="n"/>
      <x:c r="T121" s="76" t="n"/>
      <x:c r="U121" s="165" t="n"/>
    </x:row>
    <x:row r="122">
      <x:c r="A122" s="76" t="n"/>
      <x:c r="B122" s="76" t="n"/>
      <x:c r="C122" s="76" t="n"/>
      <x:c r="D122" s="76" t="n"/>
      <x:c r="E122" s="5" t="str">
        <x:f>IF(AND(C122&lt;&gt;"",D122&lt;&gt;""),IFERROR(VALUE(RIGHT(D122,3))-VALUE(RIGHT(C122,3))+1,D122-C122+1),"")</x:f>
      </x:c>
      <x:c r="F122" s="76" t="n"/>
      <x:c r="G122" s="77" t="n"/>
      <x:c r="H122" s="76" t="n"/>
      <x:c r="I122" s="76" t="n"/>
      <x:c r="J122" s="76" t="n"/>
      <x:c r="K122" s="76" t="n"/>
      <x:c r="L122" s="76" t="n"/>
      <x:c r="M122" s="76" t="n"/>
      <x:c r="N122" s="76" t="n"/>
      <x:c r="O122" s="76" t="n"/>
      <x:c r="P122" s="76" t="n"/>
      <x:c r="Q122" s="76" t="n"/>
      <x:c r="R122" s="76" t="n"/>
      <x:c r="S122" s="76" t="n"/>
      <x:c r="T122" s="76" t="n"/>
      <x:c r="U122" s="165" t="n"/>
    </x:row>
    <x:row r="123">
      <x:c r="A123" s="76" t="n"/>
      <x:c r="B123" s="76" t="n"/>
      <x:c r="C123" s="76" t="n"/>
      <x:c r="D123" s="76" t="n"/>
      <x:c r="E123" s="5" t="str">
        <x:f>IF(AND(C123&lt;&gt;"",D123&lt;&gt;""),IFERROR(VALUE(RIGHT(D123,3))-VALUE(RIGHT(C123,3))+1,D123-C123+1),"")</x:f>
      </x:c>
      <x:c r="F123" s="76" t="n"/>
      <x:c r="G123" s="77" t="n"/>
      <x:c r="H123" s="76" t="n"/>
      <x:c r="I123" s="76" t="n"/>
      <x:c r="J123" s="76" t="n"/>
      <x:c r="K123" s="76" t="n"/>
      <x:c r="L123" s="76" t="n"/>
      <x:c r="M123" s="76" t="n"/>
      <x:c r="N123" s="76" t="n"/>
      <x:c r="O123" s="76" t="n"/>
      <x:c r="P123" s="76" t="n"/>
      <x:c r="Q123" s="76" t="n"/>
      <x:c r="R123" s="76" t="n"/>
      <x:c r="S123" s="76" t="n"/>
      <x:c r="T123" s="76" t="n"/>
      <x:c r="U123" s="165" t="n"/>
    </x:row>
    <x:row r="124">
      <x:c r="A124" s="76" t="n"/>
      <x:c r="B124" s="76" t="n"/>
      <x:c r="C124" s="76" t="n"/>
      <x:c r="D124" s="76" t="n"/>
      <x:c r="E124" s="5" t="str">
        <x:f>IF(AND(C124&lt;&gt;"",D124&lt;&gt;""),IFERROR(VALUE(RIGHT(D124,3))-VALUE(RIGHT(C124,3))+1,D124-C124+1),"")</x:f>
      </x:c>
      <x:c r="F124" s="76" t="n"/>
      <x:c r="G124" s="77" t="n"/>
      <x:c r="H124" s="76" t="n"/>
      <x:c r="I124" s="76" t="n"/>
      <x:c r="J124" s="76" t="n"/>
      <x:c r="K124" s="76" t="n"/>
      <x:c r="L124" s="76" t="n"/>
      <x:c r="M124" s="76" t="n"/>
      <x:c r="N124" s="76" t="n"/>
      <x:c r="O124" s="76" t="n"/>
      <x:c r="P124" s="76" t="n"/>
      <x:c r="Q124" s="76" t="n"/>
      <x:c r="R124" s="76" t="n"/>
      <x:c r="S124" s="76" t="n"/>
      <x:c r="T124" s="76" t="n"/>
      <x:c r="U124" s="165" t="n"/>
    </x:row>
    <x:row r="125">
      <x:c r="A125" s="76" t="n"/>
      <x:c r="B125" s="76" t="n"/>
      <x:c r="C125" s="76" t="n"/>
      <x:c r="D125" s="76" t="n"/>
      <x:c r="E125" s="5" t="str">
        <x:f>IF(AND(C125&lt;&gt;"",D125&lt;&gt;""),IFERROR(VALUE(RIGHT(D125,3))-VALUE(RIGHT(C125,3))+1,D125-C125+1),"")</x:f>
      </x:c>
      <x:c r="F125" s="76" t="n"/>
      <x:c r="G125" s="77" t="n"/>
      <x:c r="H125" s="76" t="n"/>
      <x:c r="I125" s="76" t="n"/>
      <x:c r="J125" s="76" t="n"/>
      <x:c r="K125" s="76" t="n"/>
      <x:c r="L125" s="76" t="n"/>
      <x:c r="M125" s="76" t="n"/>
      <x:c r="N125" s="76" t="n"/>
      <x:c r="O125" s="76" t="n"/>
      <x:c r="P125" s="76" t="n"/>
      <x:c r="Q125" s="76" t="n"/>
      <x:c r="R125" s="76" t="n"/>
      <x:c r="S125" s="76" t="n"/>
      <x:c r="T125" s="76" t="n"/>
      <x:c r="U125" s="165" t="n"/>
    </x:row>
    <x:row r="126">
      <x:c r="A126" s="76" t="n"/>
      <x:c r="B126" s="76" t="n"/>
      <x:c r="C126" s="76" t="n"/>
      <x:c r="D126" s="76" t="n"/>
      <x:c r="E126" s="5" t="str">
        <x:f>IF(AND(C126&lt;&gt;"",D126&lt;&gt;""),IFERROR(VALUE(RIGHT(D126,3))-VALUE(RIGHT(C126,3))+1,D126-C126+1),"")</x:f>
      </x:c>
      <x:c r="F126" s="76" t="n"/>
      <x:c r="G126" s="77" t="n"/>
      <x:c r="H126" s="76" t="n"/>
      <x:c r="I126" s="76" t="n"/>
      <x:c r="J126" s="76" t="n"/>
      <x:c r="K126" s="76" t="n"/>
      <x:c r="L126" s="76" t="n"/>
      <x:c r="M126" s="76" t="n"/>
      <x:c r="N126" s="76" t="n"/>
      <x:c r="O126" s="76" t="n"/>
      <x:c r="P126" s="76" t="n"/>
      <x:c r="Q126" s="76" t="n"/>
      <x:c r="R126" s="76" t="n"/>
      <x:c r="S126" s="76" t="n"/>
      <x:c r="T126" s="76" t="n"/>
      <x:c r="U126" s="165" t="n"/>
    </x:row>
    <x:row r="127">
      <x:c r="A127" s="76" t="n"/>
      <x:c r="B127" s="76" t="n"/>
      <x:c r="C127" s="76" t="n"/>
      <x:c r="D127" s="76" t="n"/>
      <x:c r="E127" s="5" t="str">
        <x:f>IF(AND(C127&lt;&gt;"",D127&lt;&gt;""),IFERROR(VALUE(RIGHT(D127,3))-VALUE(RIGHT(C127,3))+1,D127-C127+1),"")</x:f>
      </x:c>
      <x:c r="F127" s="76" t="n"/>
      <x:c r="G127" s="77" t="n"/>
      <x:c r="H127" s="76" t="n"/>
      <x:c r="I127" s="76" t="n"/>
      <x:c r="J127" s="76" t="n"/>
      <x:c r="K127" s="76" t="n"/>
      <x:c r="L127" s="76" t="n"/>
      <x:c r="M127" s="76" t="n"/>
      <x:c r="N127" s="76" t="n"/>
      <x:c r="O127" s="76" t="n"/>
      <x:c r="P127" s="76" t="n"/>
      <x:c r="Q127" s="76" t="n"/>
      <x:c r="R127" s="76" t="n"/>
      <x:c r="S127" s="76" t="n"/>
      <x:c r="T127" s="76" t="n"/>
      <x:c r="U127" s="165" t="n"/>
    </x:row>
    <x:row r="128">
      <x:c r="A128" s="76" t="n"/>
      <x:c r="B128" s="76" t="n"/>
      <x:c r="C128" s="76" t="n"/>
      <x:c r="D128" s="76" t="n"/>
      <x:c r="E128" s="5" t="str">
        <x:f>IF(AND(C128&lt;&gt;"",D128&lt;&gt;""),IFERROR(VALUE(RIGHT(D128,3))-VALUE(RIGHT(C128,3))+1,D128-C128+1),"")</x:f>
      </x:c>
      <x:c r="F128" s="76" t="n"/>
      <x:c r="G128" s="77" t="n"/>
      <x:c r="H128" s="76" t="n"/>
      <x:c r="I128" s="76" t="n"/>
      <x:c r="J128" s="76" t="n"/>
      <x:c r="K128" s="76" t="n"/>
      <x:c r="L128" s="76" t="n"/>
      <x:c r="M128" s="76" t="n"/>
      <x:c r="N128" s="76" t="n"/>
      <x:c r="O128" s="76" t="n"/>
      <x:c r="P128" s="76" t="n"/>
      <x:c r="Q128" s="76" t="n"/>
      <x:c r="R128" s="76" t="n"/>
      <x:c r="S128" s="76" t="n"/>
      <x:c r="T128" s="76" t="n"/>
      <x:c r="U128" s="165" t="n"/>
    </x:row>
    <x:row r="129">
      <x:c r="A129" s="76" t="n"/>
      <x:c r="B129" s="76" t="n"/>
      <x:c r="C129" s="76" t="n"/>
      <x:c r="D129" s="76" t="n"/>
      <x:c r="E129" s="5" t="str">
        <x:f>IF(AND(C129&lt;&gt;"",D129&lt;&gt;""),IFERROR(VALUE(RIGHT(D129,3))-VALUE(RIGHT(C129,3))+1,D129-C129+1),"")</x:f>
      </x:c>
      <x:c r="F129" s="76" t="n"/>
      <x:c r="G129" s="77" t="n"/>
      <x:c r="H129" s="76" t="n"/>
      <x:c r="I129" s="76" t="n"/>
      <x:c r="J129" s="76" t="n"/>
      <x:c r="K129" s="76" t="n"/>
      <x:c r="L129" s="76" t="n"/>
      <x:c r="M129" s="76" t="n"/>
      <x:c r="N129" s="76" t="n"/>
      <x:c r="O129" s="76" t="n"/>
      <x:c r="P129" s="76" t="n"/>
      <x:c r="Q129" s="76" t="n"/>
      <x:c r="R129" s="76" t="n"/>
      <x:c r="S129" s="76" t="n"/>
      <x:c r="T129" s="76" t="n"/>
      <x:c r="U129" s="165" t="n"/>
    </x:row>
    <x:row r="130">
      <x:c r="A130" s="76" t="n"/>
      <x:c r="B130" s="76" t="n"/>
      <x:c r="C130" s="76" t="n"/>
      <x:c r="D130" s="76" t="n"/>
      <x:c r="E130" s="5" t="str">
        <x:f>IF(AND(C130&lt;&gt;"",D130&lt;&gt;""),IFERROR(VALUE(RIGHT(D130,3))-VALUE(RIGHT(C130,3))+1,D130-C130+1),"")</x:f>
      </x:c>
      <x:c r="F130" s="76" t="n"/>
      <x:c r="G130" s="77" t="n"/>
      <x:c r="H130" s="76" t="n"/>
      <x:c r="I130" s="76" t="n"/>
      <x:c r="J130" s="76" t="n"/>
      <x:c r="K130" s="76" t="n"/>
      <x:c r="L130" s="76" t="n"/>
      <x:c r="M130" s="76" t="n"/>
      <x:c r="N130" s="76" t="n"/>
      <x:c r="O130" s="76" t="n"/>
      <x:c r="P130" s="76" t="n"/>
      <x:c r="Q130" s="76" t="n"/>
      <x:c r="R130" s="76" t="n"/>
      <x:c r="S130" s="76" t="n"/>
      <x:c r="T130" s="76" t="n"/>
      <x:c r="U130" s="165" t="n"/>
    </x:row>
    <x:row r="131">
      <x:c r="A131" s="76" t="n"/>
      <x:c r="B131" s="76" t="n"/>
      <x:c r="C131" s="76" t="n"/>
      <x:c r="D131" s="76" t="n"/>
      <x:c r="E131" s="5" t="str">
        <x:f>IF(AND(C131&lt;&gt;"",D131&lt;&gt;""),IFERROR(VALUE(RIGHT(D131,3))-VALUE(RIGHT(C131,3))+1,D131-C131+1),"")</x:f>
      </x:c>
      <x:c r="F131" s="76" t="n"/>
      <x:c r="G131" s="77" t="n"/>
      <x:c r="H131" s="76" t="n"/>
      <x:c r="I131" s="76" t="n"/>
      <x:c r="J131" s="76" t="n"/>
      <x:c r="K131" s="76" t="n"/>
      <x:c r="L131" s="76" t="n"/>
      <x:c r="M131" s="76" t="n"/>
      <x:c r="N131" s="76" t="n"/>
      <x:c r="O131" s="76" t="n"/>
      <x:c r="P131" s="76" t="n"/>
      <x:c r="Q131" s="76" t="n"/>
      <x:c r="R131" s="76" t="n"/>
      <x:c r="S131" s="76" t="n"/>
      <x:c r="T131" s="76" t="n"/>
      <x:c r="U131" s="165" t="n"/>
    </x:row>
    <x:row r="132">
      <x:c r="A132" s="76" t="n"/>
      <x:c r="B132" s="76" t="n"/>
      <x:c r="C132" s="76" t="n"/>
      <x:c r="D132" s="76" t="n"/>
      <x:c r="E132" s="5" t="str">
        <x:f>IF(AND(C132&lt;&gt;"",D132&lt;&gt;""),IFERROR(VALUE(RIGHT(D132,3))-VALUE(RIGHT(C132,3))+1,D132-C132+1),"")</x:f>
      </x:c>
      <x:c r="F132" s="76" t="n"/>
      <x:c r="G132" s="77" t="n"/>
      <x:c r="H132" s="76" t="n"/>
      <x:c r="I132" s="76" t="n"/>
      <x:c r="J132" s="76" t="n"/>
      <x:c r="K132" s="76" t="n"/>
      <x:c r="L132" s="76" t="n"/>
      <x:c r="M132" s="76" t="n"/>
      <x:c r="N132" s="76" t="n"/>
      <x:c r="O132" s="76" t="n"/>
      <x:c r="P132" s="76" t="n"/>
      <x:c r="Q132" s="76" t="n"/>
      <x:c r="R132" s="76" t="n"/>
      <x:c r="S132" s="76" t="n"/>
      <x:c r="T132" s="76" t="n"/>
      <x:c r="U132" s="165" t="n"/>
    </x:row>
    <x:row r="133">
      <x:c r="A133" s="76" t="n"/>
      <x:c r="B133" s="76" t="n"/>
      <x:c r="C133" s="76" t="n"/>
      <x:c r="D133" s="76" t="n"/>
      <x:c r="E133" s="5" t="str">
        <x:f>IF(AND(C133&lt;&gt;"",D133&lt;&gt;""),IFERROR(VALUE(RIGHT(D133,3))-VALUE(RIGHT(C133,3))+1,D133-C133+1),"")</x:f>
      </x:c>
      <x:c r="F133" s="76" t="n"/>
      <x:c r="G133" s="77" t="n"/>
      <x:c r="H133" s="76" t="n"/>
      <x:c r="I133" s="76" t="n"/>
      <x:c r="J133" s="76" t="n"/>
      <x:c r="K133" s="76" t="n"/>
      <x:c r="L133" s="76" t="n"/>
      <x:c r="M133" s="76" t="n"/>
      <x:c r="N133" s="76" t="n"/>
      <x:c r="O133" s="76" t="n"/>
      <x:c r="P133" s="76" t="n"/>
      <x:c r="Q133" s="76" t="n"/>
      <x:c r="R133" s="76" t="n"/>
      <x:c r="S133" s="76" t="n"/>
      <x:c r="T133" s="76" t="n"/>
      <x:c r="U133" s="165" t="n"/>
    </x:row>
    <x:row r="134">
      <x:c r="A134" s="76" t="n"/>
      <x:c r="B134" s="76" t="n"/>
      <x:c r="C134" s="76" t="n"/>
      <x:c r="D134" s="76" t="n"/>
      <x:c r="E134" s="5" t="str">
        <x:f>IF(AND(C134&lt;&gt;"",D134&lt;&gt;""),IFERROR(VALUE(RIGHT(D134,3))-VALUE(RIGHT(C134,3))+1,D134-C134+1),"")</x:f>
      </x:c>
      <x:c r="F134" s="76" t="n"/>
      <x:c r="G134" s="77" t="n"/>
      <x:c r="H134" s="76" t="n"/>
      <x:c r="I134" s="76" t="n"/>
      <x:c r="J134" s="76" t="n"/>
      <x:c r="K134" s="76" t="n"/>
      <x:c r="L134" s="76" t="n"/>
      <x:c r="M134" s="76" t="n"/>
      <x:c r="N134" s="76" t="n"/>
      <x:c r="O134" s="76" t="n"/>
      <x:c r="P134" s="76" t="n"/>
      <x:c r="Q134" s="76" t="n"/>
      <x:c r="R134" s="76" t="n"/>
      <x:c r="S134" s="76" t="n"/>
      <x:c r="T134" s="76" t="n"/>
      <x:c r="U134" s="165" t="n"/>
    </x:row>
    <x:row r="135">
      <x:c r="A135" s="76" t="n"/>
      <x:c r="B135" s="76" t="n"/>
      <x:c r="C135" s="76" t="n"/>
      <x:c r="D135" s="76" t="n"/>
      <x:c r="E135" s="5" t="str">
        <x:f>IF(AND(C135&lt;&gt;"",D135&lt;&gt;""),IFERROR(VALUE(RIGHT(D135,3))-VALUE(RIGHT(C135,3))+1,D135-C135+1),"")</x:f>
      </x:c>
      <x:c r="F135" s="76" t="n"/>
      <x:c r="G135" s="77" t="n"/>
      <x:c r="H135" s="76" t="n"/>
      <x:c r="I135" s="76" t="n"/>
      <x:c r="J135" s="76" t="n"/>
      <x:c r="K135" s="76" t="n"/>
      <x:c r="L135" s="76" t="n"/>
      <x:c r="M135" s="76" t="n"/>
      <x:c r="N135" s="76" t="n"/>
      <x:c r="O135" s="76" t="n"/>
      <x:c r="P135" s="76" t="n"/>
      <x:c r="Q135" s="76" t="n"/>
      <x:c r="R135" s="76" t="n"/>
      <x:c r="S135" s="76" t="n"/>
      <x:c r="T135" s="76" t="n"/>
      <x:c r="U135" s="165" t="n"/>
    </x:row>
    <x:row r="136">
      <x:c r="A136" s="76" t="n"/>
      <x:c r="B136" s="76" t="n"/>
      <x:c r="C136" s="76" t="n"/>
      <x:c r="D136" s="76" t="n"/>
      <x:c r="E136" s="5" t="str">
        <x:f>IF(AND(C136&lt;&gt;"",D136&lt;&gt;""),IFERROR(VALUE(RIGHT(D136,3))-VALUE(RIGHT(C136,3))+1,D136-C136+1),"")</x:f>
      </x:c>
      <x:c r="F136" s="76" t="n"/>
      <x:c r="G136" s="77" t="n"/>
      <x:c r="H136" s="76" t="n"/>
      <x:c r="I136" s="76" t="n"/>
      <x:c r="J136" s="76" t="n"/>
      <x:c r="K136" s="76" t="n"/>
      <x:c r="L136" s="76" t="n"/>
      <x:c r="M136" s="76" t="n"/>
      <x:c r="N136" s="76" t="n"/>
      <x:c r="O136" s="76" t="n"/>
      <x:c r="P136" s="76" t="n"/>
      <x:c r="Q136" s="76" t="n"/>
      <x:c r="R136" s="76" t="n"/>
      <x:c r="S136" s="76" t="n"/>
      <x:c r="T136" s="76" t="n"/>
      <x:c r="U136" s="165" t="n"/>
    </x:row>
    <x:row r="137">
      <x:c r="A137" s="76" t="n"/>
      <x:c r="B137" s="76" t="n"/>
      <x:c r="C137" s="76" t="n"/>
      <x:c r="D137" s="76" t="n"/>
      <x:c r="E137" s="5" t="str">
        <x:f>IF(AND(C137&lt;&gt;"",D137&lt;&gt;""),IFERROR(VALUE(RIGHT(D137,3))-VALUE(RIGHT(C137,3))+1,D137-C137+1),"")</x:f>
      </x:c>
      <x:c r="F137" s="76" t="n"/>
      <x:c r="G137" s="77" t="n"/>
      <x:c r="H137" s="76" t="n"/>
      <x:c r="I137" s="76" t="n"/>
      <x:c r="J137" s="76" t="n"/>
      <x:c r="K137" s="76" t="n"/>
      <x:c r="L137" s="76" t="n"/>
      <x:c r="M137" s="76" t="n"/>
      <x:c r="N137" s="76" t="n"/>
      <x:c r="O137" s="76" t="n"/>
      <x:c r="P137" s="76" t="n"/>
      <x:c r="Q137" s="76" t="n"/>
      <x:c r="R137" s="76" t="n"/>
      <x:c r="S137" s="76" t="n"/>
      <x:c r="T137" s="76" t="n"/>
      <x:c r="U137" s="165" t="n"/>
    </x:row>
    <x:row r="138">
      <x:c r="A138" s="76" t="n"/>
      <x:c r="B138" s="76" t="n"/>
      <x:c r="C138" s="76" t="n"/>
      <x:c r="D138" s="76" t="n"/>
      <x:c r="E138" s="5" t="str">
        <x:f>IF(AND(C138&lt;&gt;"",D138&lt;&gt;""),IFERROR(VALUE(RIGHT(D138,3))-VALUE(RIGHT(C138,3))+1,D138-C138+1),"")</x:f>
      </x:c>
      <x:c r="F138" s="76" t="n"/>
      <x:c r="G138" s="77" t="n"/>
      <x:c r="H138" s="76" t="n"/>
      <x:c r="I138" s="76" t="n"/>
      <x:c r="J138" s="76" t="n"/>
      <x:c r="K138" s="76" t="n"/>
      <x:c r="L138" s="76" t="n"/>
      <x:c r="M138" s="76" t="n"/>
      <x:c r="N138" s="76" t="n"/>
      <x:c r="O138" s="76" t="n"/>
      <x:c r="P138" s="76" t="n"/>
      <x:c r="Q138" s="76" t="n"/>
      <x:c r="R138" s="76" t="n"/>
      <x:c r="S138" s="76" t="n"/>
      <x:c r="T138" s="76" t="n"/>
      <x:c r="U138" s="165" t="n"/>
    </x:row>
    <x:row r="139">
      <x:c r="A139" s="76" t="n"/>
      <x:c r="B139" s="76" t="n"/>
      <x:c r="C139" s="76" t="n"/>
      <x:c r="D139" s="76" t="n"/>
      <x:c r="E139" s="5" t="str">
        <x:f>IF(AND(C139&lt;&gt;"",D139&lt;&gt;""),IFERROR(VALUE(RIGHT(D139,3))-VALUE(RIGHT(C139,3))+1,D139-C139+1),"")</x:f>
      </x:c>
      <x:c r="F139" s="76" t="n"/>
      <x:c r="G139" s="77" t="n"/>
      <x:c r="H139" s="76" t="n"/>
      <x:c r="I139" s="76" t="n"/>
      <x:c r="J139" s="76" t="n"/>
      <x:c r="K139" s="76" t="n"/>
      <x:c r="L139" s="76" t="n"/>
      <x:c r="M139" s="76" t="n"/>
      <x:c r="N139" s="76" t="n"/>
      <x:c r="O139" s="76" t="n"/>
      <x:c r="P139" s="76" t="n"/>
      <x:c r="Q139" s="76" t="n"/>
      <x:c r="R139" s="76" t="n"/>
      <x:c r="S139" s="76" t="n"/>
      <x:c r="T139" s="76" t="n"/>
      <x:c r="U139" s="165" t="n"/>
    </x:row>
    <x:row r="140">
      <x:c r="A140" s="76" t="n"/>
      <x:c r="B140" s="76" t="n"/>
      <x:c r="C140" s="76" t="n"/>
      <x:c r="D140" s="76" t="n"/>
      <x:c r="E140" s="5" t="str">
        <x:f>IF(AND(C140&lt;&gt;"",D140&lt;&gt;""),IFERROR(VALUE(RIGHT(D140,3))-VALUE(RIGHT(C140,3))+1,D140-C140+1),"")</x:f>
      </x:c>
      <x:c r="F140" s="76" t="n"/>
      <x:c r="G140" s="77" t="n"/>
      <x:c r="H140" s="76" t="n"/>
      <x:c r="I140" s="76" t="n"/>
      <x:c r="J140" s="76" t="n"/>
      <x:c r="K140" s="76" t="n"/>
      <x:c r="L140" s="76" t="n"/>
      <x:c r="M140" s="76" t="n"/>
      <x:c r="N140" s="76" t="n"/>
      <x:c r="O140" s="76" t="n"/>
      <x:c r="P140" s="76" t="n"/>
      <x:c r="Q140" s="76" t="n"/>
      <x:c r="R140" s="76" t="n"/>
      <x:c r="S140" s="76" t="n"/>
      <x:c r="T140" s="76" t="n"/>
      <x:c r="U140" s="165" t="n"/>
    </x:row>
    <x:row r="141">
      <x:c r="A141" s="76" t="n"/>
      <x:c r="B141" s="76" t="n"/>
      <x:c r="C141" s="76" t="n"/>
      <x:c r="D141" s="76" t="n"/>
      <x:c r="E141" s="5" t="str">
        <x:f>IF(AND(C141&lt;&gt;"",D141&lt;&gt;""),IFERROR(VALUE(RIGHT(D141,3))-VALUE(RIGHT(C141,3))+1,D141-C141+1),"")</x:f>
      </x:c>
      <x:c r="F141" s="76" t="n"/>
      <x:c r="G141" s="77" t="n"/>
      <x:c r="H141" s="76" t="n"/>
      <x:c r="I141" s="76" t="n"/>
      <x:c r="J141" s="76" t="n"/>
      <x:c r="K141" s="76" t="n"/>
      <x:c r="L141" s="76" t="n"/>
      <x:c r="M141" s="76" t="n"/>
      <x:c r="N141" s="76" t="n"/>
      <x:c r="O141" s="76" t="n"/>
      <x:c r="P141" s="76" t="n"/>
      <x:c r="Q141" s="76" t="n"/>
      <x:c r="R141" s="76" t="n"/>
      <x:c r="S141" s="76" t="n"/>
      <x:c r="T141" s="76" t="n"/>
      <x:c r="U141" s="165" t="n"/>
    </x:row>
    <x:row r="142">
      <x:c r="A142" s="76" t="n"/>
      <x:c r="B142" s="76" t="n"/>
      <x:c r="C142" s="76" t="n"/>
      <x:c r="D142" s="76" t="n"/>
      <x:c r="E142" s="5" t="str">
        <x:f>IF(AND(C142&lt;&gt;"",D142&lt;&gt;""),IFERROR(VALUE(RIGHT(D142,3))-VALUE(RIGHT(C142,3))+1,D142-C142+1),"")</x:f>
      </x:c>
      <x:c r="F142" s="76" t="n"/>
      <x:c r="G142" s="77" t="n"/>
      <x:c r="H142" s="76" t="n"/>
      <x:c r="I142" s="76" t="n"/>
      <x:c r="J142" s="76" t="n"/>
      <x:c r="K142" s="76" t="n"/>
      <x:c r="L142" s="76" t="n"/>
      <x:c r="M142" s="76" t="n"/>
      <x:c r="N142" s="76" t="n"/>
      <x:c r="O142" s="76" t="n"/>
      <x:c r="P142" s="76" t="n"/>
      <x:c r="Q142" s="76" t="n"/>
      <x:c r="R142" s="76" t="n"/>
      <x:c r="S142" s="76" t="n"/>
      <x:c r="T142" s="76" t="n"/>
      <x:c r="U142" s="165" t="n"/>
    </x:row>
    <x:row r="143">
      <x:c r="A143" s="76" t="n"/>
      <x:c r="B143" s="76" t="n"/>
      <x:c r="C143" s="76" t="n"/>
      <x:c r="D143" s="76" t="n"/>
      <x:c r="E143" s="5" t="str">
        <x:f>IF(AND(C143&lt;&gt;"",D143&lt;&gt;""),IFERROR(VALUE(RIGHT(D143,3))-VALUE(RIGHT(C143,3))+1,D143-C143+1),"")</x:f>
      </x:c>
      <x:c r="F143" s="76" t="n"/>
      <x:c r="G143" s="77" t="n"/>
      <x:c r="H143" s="76" t="n"/>
      <x:c r="I143" s="76" t="n"/>
      <x:c r="J143" s="76" t="n"/>
      <x:c r="K143" s="76" t="n"/>
      <x:c r="L143" s="76" t="n"/>
      <x:c r="M143" s="76" t="n"/>
      <x:c r="N143" s="76" t="n"/>
      <x:c r="O143" s="76" t="n"/>
      <x:c r="P143" s="76" t="n"/>
      <x:c r="Q143" s="76" t="n"/>
      <x:c r="R143" s="76" t="n"/>
      <x:c r="S143" s="76" t="n"/>
      <x:c r="T143" s="76" t="n"/>
      <x:c r="U143" s="165" t="n"/>
    </x:row>
    <x:row r="144">
      <x:c r="A144" s="76" t="n"/>
      <x:c r="B144" s="76" t="n"/>
      <x:c r="C144" s="76" t="n"/>
      <x:c r="D144" s="76" t="n"/>
      <x:c r="E144" s="5" t="str">
        <x:f>IF(AND(C144&lt;&gt;"",D144&lt;&gt;""),IFERROR(VALUE(RIGHT(D144,3))-VALUE(RIGHT(C144,3))+1,D144-C144+1),"")</x:f>
      </x:c>
      <x:c r="F144" s="76" t="n"/>
      <x:c r="G144" s="77" t="n"/>
      <x:c r="H144" s="76" t="n"/>
      <x:c r="I144" s="76" t="n"/>
      <x:c r="J144" s="76" t="n"/>
      <x:c r="K144" s="76" t="n"/>
      <x:c r="L144" s="76" t="n"/>
      <x:c r="M144" s="76" t="n"/>
      <x:c r="N144" s="76" t="n"/>
      <x:c r="O144" s="76" t="n"/>
      <x:c r="P144" s="76" t="n"/>
      <x:c r="Q144" s="76" t="n"/>
      <x:c r="R144" s="76" t="n"/>
      <x:c r="S144" s="76" t="n"/>
      <x:c r="T144" s="76" t="n"/>
      <x:c r="U144" s="165" t="n"/>
    </x:row>
    <x:row r="145">
      <x:c r="A145" s="76" t="n"/>
      <x:c r="B145" s="76" t="n"/>
      <x:c r="C145" s="76" t="n"/>
      <x:c r="D145" s="76" t="n"/>
      <x:c r="E145" s="5" t="str">
        <x:f>IF(AND(C145&lt;&gt;"",D145&lt;&gt;""),IFERROR(VALUE(RIGHT(D145,3))-VALUE(RIGHT(C145,3))+1,D145-C145+1),"")</x:f>
      </x:c>
      <x:c r="F145" s="76" t="n"/>
      <x:c r="G145" s="77" t="n"/>
      <x:c r="H145" s="76" t="n"/>
      <x:c r="I145" s="76" t="n"/>
      <x:c r="J145" s="76" t="n"/>
      <x:c r="K145" s="76" t="n"/>
      <x:c r="L145" s="76" t="n"/>
      <x:c r="M145" s="76" t="n"/>
      <x:c r="N145" s="76" t="n"/>
      <x:c r="O145" s="76" t="n"/>
      <x:c r="P145" s="76" t="n"/>
      <x:c r="Q145" s="76" t="n"/>
      <x:c r="R145" s="76" t="n"/>
      <x:c r="S145" s="76" t="n"/>
      <x:c r="T145" s="76" t="n"/>
      <x:c r="U145" s="165" t="n"/>
    </x:row>
    <x:row r="146">
      <x:c r="A146" s="76" t="n"/>
      <x:c r="B146" s="76" t="n"/>
      <x:c r="C146" s="76" t="n"/>
      <x:c r="D146" s="76" t="n"/>
      <x:c r="E146" s="5" t="str">
        <x:f>IF(AND(C146&lt;&gt;"",D146&lt;&gt;""),IFERROR(VALUE(RIGHT(D146,3))-VALUE(RIGHT(C146,3))+1,D146-C146+1),"")</x:f>
      </x:c>
      <x:c r="F146" s="76" t="n"/>
      <x:c r="G146" s="77" t="n"/>
      <x:c r="H146" s="76" t="n"/>
      <x:c r="I146" s="76" t="n"/>
      <x:c r="J146" s="76" t="n"/>
      <x:c r="K146" s="76" t="n"/>
      <x:c r="L146" s="76" t="n"/>
      <x:c r="M146" s="76" t="n"/>
      <x:c r="N146" s="76" t="n"/>
      <x:c r="O146" s="76" t="n"/>
      <x:c r="P146" s="76" t="n"/>
      <x:c r="Q146" s="76" t="n"/>
      <x:c r="R146" s="76" t="n"/>
      <x:c r="S146" s="76" t="n"/>
      <x:c r="T146" s="76" t="n"/>
      <x:c r="U146" s="165" t="n"/>
    </x:row>
    <x:row r="147">
      <x:c r="A147" s="76" t="n"/>
      <x:c r="B147" s="76" t="n"/>
      <x:c r="C147" s="76" t="n"/>
      <x:c r="D147" s="76" t="n"/>
      <x:c r="E147" s="5" t="str">
        <x:f>IF(AND(C147&lt;&gt;"",D147&lt;&gt;""),IFERROR(VALUE(RIGHT(D147,3))-VALUE(RIGHT(C147,3))+1,D147-C147+1),"")</x:f>
      </x:c>
      <x:c r="F147" s="76" t="n"/>
      <x:c r="G147" s="77" t="n"/>
      <x:c r="H147" s="76" t="n"/>
      <x:c r="I147" s="76" t="n"/>
      <x:c r="J147" s="76" t="n"/>
      <x:c r="K147" s="76" t="n"/>
      <x:c r="L147" s="76" t="n"/>
      <x:c r="M147" s="76" t="n"/>
      <x:c r="N147" s="76" t="n"/>
      <x:c r="O147" s="76" t="n"/>
      <x:c r="P147" s="76" t="n"/>
      <x:c r="Q147" s="76" t="n"/>
      <x:c r="R147" s="76" t="n"/>
      <x:c r="S147" s="76" t="n"/>
      <x:c r="T147" s="76" t="n"/>
      <x:c r="U147" s="165" t="n"/>
    </x:row>
    <x:row r="148">
      <x:c r="A148" s="76" t="n"/>
      <x:c r="B148" s="76" t="n"/>
      <x:c r="C148" s="76" t="n"/>
      <x:c r="D148" s="76" t="n"/>
      <x:c r="E148" s="5" t="str">
        <x:f>IF(AND(C148&lt;&gt;"",D148&lt;&gt;""),IFERROR(VALUE(RIGHT(D148,3))-VALUE(RIGHT(C148,3))+1,D148-C148+1),"")</x:f>
      </x:c>
      <x:c r="F148" s="76" t="n"/>
      <x:c r="G148" s="77" t="n"/>
      <x:c r="H148" s="76" t="n"/>
      <x:c r="I148" s="76" t="n"/>
      <x:c r="J148" s="76" t="n"/>
      <x:c r="K148" s="76" t="n"/>
      <x:c r="L148" s="76" t="n"/>
      <x:c r="M148" s="76" t="n"/>
      <x:c r="N148" s="76" t="n"/>
      <x:c r="O148" s="76" t="n"/>
      <x:c r="P148" s="76" t="n"/>
      <x:c r="Q148" s="76" t="n"/>
      <x:c r="R148" s="76" t="n"/>
      <x:c r="S148" s="76" t="n"/>
      <x:c r="T148" s="76" t="n"/>
      <x:c r="U148" s="165" t="n"/>
    </x:row>
    <x:row r="149">
      <x:c r="A149" s="76" t="n"/>
      <x:c r="B149" s="76" t="n"/>
      <x:c r="C149" s="76" t="n"/>
      <x:c r="D149" s="76" t="n"/>
      <x:c r="E149" s="5" t="str">
        <x:f>IF(AND(C149&lt;&gt;"",D149&lt;&gt;""),IFERROR(VALUE(RIGHT(D149,3))-VALUE(RIGHT(C149,3))+1,D149-C149+1),"")</x:f>
      </x:c>
      <x:c r="F149" s="76" t="n"/>
      <x:c r="G149" s="77" t="n"/>
      <x:c r="H149" s="76" t="n"/>
      <x:c r="I149" s="76" t="n"/>
      <x:c r="J149" s="76" t="n"/>
      <x:c r="K149" s="76" t="n"/>
      <x:c r="L149" s="76" t="n"/>
      <x:c r="M149" s="76" t="n"/>
      <x:c r="N149" s="76" t="n"/>
      <x:c r="O149" s="76" t="n"/>
      <x:c r="P149" s="76" t="n"/>
      <x:c r="Q149" s="76" t="n"/>
      <x:c r="R149" s="76" t="n"/>
      <x:c r="S149" s="76" t="n"/>
      <x:c r="T149" s="76" t="n"/>
      <x:c r="U149" s="165" t="n"/>
    </x:row>
    <x:row r="150">
      <x:c r="A150" s="76" t="n"/>
      <x:c r="B150" s="76" t="n"/>
      <x:c r="C150" s="76" t="n"/>
      <x:c r="D150" s="76" t="n"/>
      <x:c r="E150" s="5" t="str">
        <x:f>IF(AND(C150&lt;&gt;"",D150&lt;&gt;""),IFERROR(VALUE(RIGHT(D150,3))-VALUE(RIGHT(C150,3))+1,D150-C150+1),"")</x:f>
      </x:c>
      <x:c r="F150" s="76" t="n"/>
      <x:c r="G150" s="77" t="n"/>
      <x:c r="H150" s="76" t="n"/>
      <x:c r="I150" s="76" t="n"/>
      <x:c r="J150" s="76" t="n"/>
      <x:c r="K150" s="76" t="n"/>
      <x:c r="L150" s="76" t="n"/>
      <x:c r="M150" s="76" t="n"/>
      <x:c r="N150" s="76" t="n"/>
      <x:c r="O150" s="76" t="n"/>
      <x:c r="P150" s="76" t="n"/>
      <x:c r="Q150" s="76" t="n"/>
      <x:c r="R150" s="76" t="n"/>
      <x:c r="S150" s="76" t="n"/>
      <x:c r="T150" s="76" t="n"/>
      <x:c r="U150" s="165" t="n"/>
    </x:row>
    <x:row r="151">
      <x:c r="A151" s="76" t="n"/>
      <x:c r="B151" s="76" t="n"/>
      <x:c r="C151" s="76" t="n"/>
      <x:c r="D151" s="76" t="n"/>
      <x:c r="E151" s="5" t="str">
        <x:f>IF(AND(C151&lt;&gt;"",D151&lt;&gt;""),IFERROR(VALUE(RIGHT(D151,3))-VALUE(RIGHT(C151,3))+1,D151-C151+1),"")</x:f>
      </x:c>
      <x:c r="F151" s="76" t="n"/>
      <x:c r="G151" s="77" t="n"/>
      <x:c r="H151" s="76" t="n"/>
      <x:c r="I151" s="76" t="n"/>
      <x:c r="J151" s="76" t="n"/>
      <x:c r="K151" s="76" t="n"/>
      <x:c r="L151" s="76" t="n"/>
      <x:c r="M151" s="76" t="n"/>
      <x:c r="N151" s="76" t="n"/>
      <x:c r="O151" s="76" t="n"/>
      <x:c r="P151" s="76" t="n"/>
      <x:c r="Q151" s="76" t="n"/>
      <x:c r="R151" s="76" t="n"/>
      <x:c r="S151" s="76" t="n"/>
      <x:c r="T151" s="76" t="n"/>
      <x:c r="U151" s="165" t="n"/>
    </x:row>
    <x:row r="152">
      <x:c r="A152" s="76" t="n"/>
      <x:c r="B152" s="76" t="n"/>
      <x:c r="C152" s="76" t="n"/>
      <x:c r="D152" s="76" t="n"/>
      <x:c r="E152" s="5" t="str">
        <x:f>IF(AND(C152&lt;&gt;"",D152&lt;&gt;""),IFERROR(VALUE(RIGHT(D152,3))-VALUE(RIGHT(C152,3))+1,D152-C152+1),"")</x:f>
      </x:c>
      <x:c r="F152" s="76" t="n"/>
      <x:c r="G152" s="77" t="n"/>
      <x:c r="H152" s="76" t="n"/>
      <x:c r="I152" s="76" t="n"/>
      <x:c r="J152" s="76" t="n"/>
      <x:c r="K152" s="76" t="n"/>
      <x:c r="L152" s="76" t="n"/>
      <x:c r="M152" s="76" t="n"/>
      <x:c r="N152" s="76" t="n"/>
      <x:c r="O152" s="76" t="n"/>
      <x:c r="P152" s="76" t="n"/>
      <x:c r="Q152" s="76" t="n"/>
      <x:c r="R152" s="76" t="n"/>
      <x:c r="S152" s="76" t="n"/>
      <x:c r="T152" s="76" t="n"/>
      <x:c r="U152" s="165" t="n"/>
    </x:row>
    <x:row r="153">
      <x:c r="A153" s="76" t="n"/>
      <x:c r="B153" s="76" t="n"/>
      <x:c r="C153" s="76" t="n"/>
      <x:c r="D153" s="76" t="n"/>
      <x:c r="E153" s="5" t="str">
        <x:f>IF(AND(C153&lt;&gt;"",D153&lt;&gt;""),IFERROR(VALUE(RIGHT(D153,3))-VALUE(RIGHT(C153,3))+1,D153-C153+1),"")</x:f>
      </x:c>
      <x:c r="F153" s="76" t="n"/>
      <x:c r="G153" s="77" t="n"/>
      <x:c r="H153" s="76" t="n"/>
      <x:c r="I153" s="76" t="n"/>
      <x:c r="J153" s="76" t="n"/>
      <x:c r="K153" s="76" t="n"/>
      <x:c r="L153" s="76" t="n"/>
      <x:c r="M153" s="76" t="n"/>
      <x:c r="N153" s="76" t="n"/>
      <x:c r="O153" s="76" t="n"/>
      <x:c r="P153" s="76" t="n"/>
      <x:c r="Q153" s="76" t="n"/>
      <x:c r="R153" s="76" t="n"/>
      <x:c r="S153" s="76" t="n"/>
      <x:c r="T153" s="76" t="n"/>
      <x:c r="U153" s="165" t="n"/>
    </x:row>
    <x:row r="154">
      <x:c r="A154" s="76" t="n"/>
      <x:c r="B154" s="76" t="n"/>
      <x:c r="C154" s="76" t="n"/>
      <x:c r="D154" s="76" t="n"/>
      <x:c r="E154" s="5" t="str">
        <x:f>IF(AND(C154&lt;&gt;"",D154&lt;&gt;""),IFERROR(VALUE(RIGHT(D154,3))-VALUE(RIGHT(C154,3))+1,D154-C154+1),"")</x:f>
      </x:c>
      <x:c r="F154" s="76" t="n"/>
      <x:c r="G154" s="77" t="n"/>
      <x:c r="H154" s="76" t="n"/>
      <x:c r="I154" s="76" t="n"/>
      <x:c r="J154" s="76" t="n"/>
      <x:c r="K154" s="76" t="n"/>
      <x:c r="L154" s="76" t="n"/>
      <x:c r="M154" s="76" t="n"/>
      <x:c r="N154" s="76" t="n"/>
      <x:c r="O154" s="76" t="n"/>
      <x:c r="P154" s="76" t="n"/>
      <x:c r="Q154" s="76" t="n"/>
      <x:c r="R154" s="76" t="n"/>
      <x:c r="S154" s="76" t="n"/>
      <x:c r="T154" s="76" t="n"/>
      <x:c r="U154" s="165" t="n"/>
    </x:row>
    <x:row r="155">
      <x:c r="A155" s="76" t="n"/>
      <x:c r="B155" s="76" t="n"/>
      <x:c r="C155" s="76" t="n"/>
      <x:c r="D155" s="76" t="n"/>
      <x:c r="E155" s="5" t="str">
        <x:f>IF(AND(C155&lt;&gt;"",D155&lt;&gt;""),IFERROR(VALUE(RIGHT(D155,3))-VALUE(RIGHT(C155,3))+1,D155-C155+1),"")</x:f>
      </x:c>
      <x:c r="F155" s="76" t="n"/>
      <x:c r="G155" s="77" t="n"/>
      <x:c r="H155" s="76" t="n"/>
      <x:c r="I155" s="76" t="n"/>
      <x:c r="J155" s="76" t="n"/>
      <x:c r="K155" s="76" t="n"/>
      <x:c r="L155" s="76" t="n"/>
      <x:c r="M155" s="76" t="n"/>
      <x:c r="N155" s="76" t="n"/>
      <x:c r="O155" s="76" t="n"/>
      <x:c r="P155" s="76" t="n"/>
      <x:c r="Q155" s="76" t="n"/>
      <x:c r="R155" s="76" t="n"/>
      <x:c r="S155" s="76" t="n"/>
      <x:c r="T155" s="76" t="n"/>
      <x:c r="U155" s="165" t="n"/>
    </x:row>
    <x:row r="156">
      <x:c r="A156" s="76" t="n"/>
      <x:c r="B156" s="76" t="n"/>
      <x:c r="C156" s="76" t="n"/>
      <x:c r="D156" s="76" t="n"/>
      <x:c r="E156" s="5" t="str">
        <x:f>IF(AND(C156&lt;&gt;"",D156&lt;&gt;""),IFERROR(VALUE(RIGHT(D156,3))-VALUE(RIGHT(C156,3))+1,D156-C156+1),"")</x:f>
      </x:c>
      <x:c r="F156" s="76" t="n"/>
      <x:c r="G156" s="77" t="n"/>
      <x:c r="H156" s="76" t="n"/>
      <x:c r="I156" s="76" t="n"/>
      <x:c r="J156" s="76" t="n"/>
      <x:c r="K156" s="76" t="n"/>
      <x:c r="L156" s="76" t="n"/>
      <x:c r="M156" s="76" t="n"/>
      <x:c r="N156" s="76" t="n"/>
      <x:c r="O156" s="76" t="n"/>
      <x:c r="P156" s="76" t="n"/>
      <x:c r="Q156" s="76" t="n"/>
      <x:c r="R156" s="76" t="n"/>
      <x:c r="S156" s="76" t="n"/>
      <x:c r="T156" s="76" t="n"/>
      <x:c r="U156" s="165" t="n"/>
    </x:row>
    <x:row r="157">
      <x:c r="A157" s="76" t="n"/>
      <x:c r="B157" s="76" t="n"/>
      <x:c r="C157" s="76" t="n"/>
      <x:c r="D157" s="76" t="n"/>
      <x:c r="E157" s="5" t="str">
        <x:f>IF(AND(C157&lt;&gt;"",D157&lt;&gt;""),IFERROR(VALUE(RIGHT(D157,3))-VALUE(RIGHT(C157,3))+1,D157-C157+1),"")</x:f>
      </x:c>
      <x:c r="F157" s="76" t="n"/>
      <x:c r="G157" s="77" t="n"/>
      <x:c r="H157" s="76" t="n"/>
      <x:c r="I157" s="76" t="n"/>
      <x:c r="J157" s="76" t="n"/>
      <x:c r="K157" s="76" t="n"/>
      <x:c r="L157" s="76" t="n"/>
      <x:c r="M157" s="76" t="n"/>
      <x:c r="N157" s="76" t="n"/>
      <x:c r="O157" s="76" t="n"/>
      <x:c r="P157" s="76" t="n"/>
      <x:c r="Q157" s="76" t="n"/>
      <x:c r="R157" s="76" t="n"/>
      <x:c r="S157" s="76" t="n"/>
      <x:c r="T157" s="76" t="n"/>
      <x:c r="U157" s="165" t="n"/>
    </x:row>
    <x:row r="158">
      <x:c r="A158" s="76" t="n"/>
      <x:c r="B158" s="76" t="n"/>
      <x:c r="C158" s="76" t="n"/>
      <x:c r="D158" s="76" t="n"/>
      <x:c r="E158" s="5" t="str">
        <x:f>IF(AND(C158&lt;&gt;"",D158&lt;&gt;""),IFERROR(VALUE(RIGHT(D158,3))-VALUE(RIGHT(C158,3))+1,D158-C158+1),"")</x:f>
      </x:c>
      <x:c r="F158" s="76" t="n"/>
      <x:c r="G158" s="77" t="n"/>
      <x:c r="H158" s="76" t="n"/>
      <x:c r="I158" s="76" t="n"/>
      <x:c r="J158" s="76" t="n"/>
      <x:c r="K158" s="76" t="n"/>
      <x:c r="L158" s="76" t="n"/>
      <x:c r="M158" s="76" t="n"/>
      <x:c r="N158" s="76" t="n"/>
      <x:c r="O158" s="76" t="n"/>
      <x:c r="P158" s="76" t="n"/>
      <x:c r="Q158" s="76" t="n"/>
      <x:c r="R158" s="76" t="n"/>
      <x:c r="S158" s="76" t="n"/>
      <x:c r="T158" s="76" t="n"/>
      <x:c r="U158" s="165" t="n"/>
    </x:row>
    <x:row r="159">
      <x:c r="A159" s="76" t="n"/>
      <x:c r="B159" s="76" t="n"/>
      <x:c r="C159" s="76" t="n"/>
      <x:c r="D159" s="76" t="n"/>
      <x:c r="E159" s="5" t="str">
        <x:f>IF(AND(C159&lt;&gt;"",D159&lt;&gt;""),IFERROR(VALUE(RIGHT(D159,3))-VALUE(RIGHT(C159,3))+1,D159-C159+1),"")</x:f>
      </x:c>
      <x:c r="F159" s="76" t="n"/>
      <x:c r="G159" s="77" t="n"/>
      <x:c r="H159" s="76" t="n"/>
      <x:c r="I159" s="76" t="n"/>
      <x:c r="J159" s="76" t="n"/>
      <x:c r="K159" s="76" t="n"/>
      <x:c r="L159" s="76" t="n"/>
      <x:c r="M159" s="76" t="n"/>
      <x:c r="N159" s="76" t="n"/>
      <x:c r="O159" s="76" t="n"/>
      <x:c r="P159" s="76" t="n"/>
      <x:c r="Q159" s="76" t="n"/>
      <x:c r="R159" s="76" t="n"/>
      <x:c r="S159" s="76" t="n"/>
      <x:c r="T159" s="76" t="n"/>
      <x:c r="U159" s="165" t="n"/>
    </x:row>
    <x:row r="160">
      <x:c r="A160" s="76" t="n"/>
      <x:c r="B160" s="76" t="n"/>
      <x:c r="C160" s="76" t="n"/>
      <x:c r="D160" s="76" t="n"/>
      <x:c r="E160" s="5" t="str">
        <x:f>IF(AND(C160&lt;&gt;"",D160&lt;&gt;""),IFERROR(VALUE(RIGHT(D160,3))-VALUE(RIGHT(C160,3))+1,D160-C160+1),"")</x:f>
      </x:c>
      <x:c r="F160" s="76" t="n"/>
      <x:c r="G160" s="77" t="n"/>
      <x:c r="H160" s="76" t="n"/>
      <x:c r="I160" s="76" t="n"/>
      <x:c r="J160" s="76" t="n"/>
      <x:c r="K160" s="76" t="n"/>
      <x:c r="L160" s="76" t="n"/>
      <x:c r="M160" s="76" t="n"/>
      <x:c r="N160" s="76" t="n"/>
      <x:c r="O160" s="76" t="n"/>
      <x:c r="P160" s="76" t="n"/>
      <x:c r="Q160" s="76" t="n"/>
      <x:c r="R160" s="76" t="n"/>
      <x:c r="S160" s="76" t="n"/>
      <x:c r="T160" s="76" t="n"/>
      <x:c r="U160" s="165" t="n"/>
    </x:row>
    <x:row r="161">
      <x:c r="A161" s="76" t="n"/>
      <x:c r="B161" s="76" t="n"/>
      <x:c r="C161" s="76" t="n"/>
      <x:c r="D161" s="76" t="n"/>
      <x:c r="E161" s="5" t="str">
        <x:f>IF(AND(C161&lt;&gt;"",D161&lt;&gt;""),IFERROR(VALUE(RIGHT(D161,3))-VALUE(RIGHT(C161,3))+1,D161-C161+1),"")</x:f>
      </x:c>
      <x:c r="F161" s="76" t="n"/>
      <x:c r="G161" s="77" t="n"/>
      <x:c r="H161" s="76" t="n"/>
      <x:c r="I161" s="76" t="n"/>
      <x:c r="J161" s="76" t="n"/>
      <x:c r="K161" s="76" t="n"/>
      <x:c r="L161" s="76" t="n"/>
      <x:c r="M161" s="76" t="n"/>
      <x:c r="N161" s="76" t="n"/>
      <x:c r="O161" s="76" t="n"/>
      <x:c r="P161" s="76" t="n"/>
      <x:c r="Q161" s="76" t="n"/>
      <x:c r="R161" s="76" t="n"/>
      <x:c r="S161" s="76" t="n"/>
      <x:c r="T161" s="76" t="n"/>
      <x:c r="U161" s="165" t="n"/>
    </x:row>
    <x:row r="162">
      <x:c r="A162" s="76" t="n"/>
      <x:c r="B162" s="76" t="n"/>
      <x:c r="C162" s="76" t="n"/>
      <x:c r="D162" s="76" t="n"/>
      <x:c r="E162" s="5" t="str">
        <x:f>IF(AND(C162&lt;&gt;"",D162&lt;&gt;""),IFERROR(VALUE(RIGHT(D162,3))-VALUE(RIGHT(C162,3))+1,D162-C162+1),"")</x:f>
      </x:c>
      <x:c r="F162" s="76" t="n"/>
      <x:c r="G162" s="77" t="n"/>
      <x:c r="H162" s="76" t="n"/>
      <x:c r="I162" s="76" t="n"/>
      <x:c r="J162" s="76" t="n"/>
      <x:c r="K162" s="76" t="n"/>
      <x:c r="L162" s="76" t="n"/>
      <x:c r="M162" s="76" t="n"/>
      <x:c r="N162" s="76" t="n"/>
      <x:c r="O162" s="76" t="n"/>
      <x:c r="P162" s="76" t="n"/>
      <x:c r="Q162" s="76" t="n"/>
      <x:c r="R162" s="76" t="n"/>
      <x:c r="S162" s="76" t="n"/>
      <x:c r="T162" s="76" t="n"/>
      <x:c r="U162" s="165" t="n"/>
    </x:row>
    <x:row r="163">
      <x:c r="A163" s="76" t="n"/>
      <x:c r="B163" s="76" t="n"/>
      <x:c r="C163" s="76" t="n"/>
      <x:c r="D163" s="76" t="n"/>
      <x:c r="E163" s="5" t="str">
        <x:f>IF(AND(C163&lt;&gt;"",D163&lt;&gt;""),IFERROR(VALUE(RIGHT(D163,3))-VALUE(RIGHT(C163,3))+1,D163-C163+1),"")</x:f>
      </x:c>
      <x:c r="F163" s="76" t="n"/>
      <x:c r="G163" s="77" t="n"/>
      <x:c r="H163" s="76" t="n"/>
      <x:c r="I163" s="76" t="n"/>
      <x:c r="J163" s="76" t="n"/>
      <x:c r="K163" s="76" t="n"/>
      <x:c r="L163" s="76" t="n"/>
      <x:c r="M163" s="76" t="n"/>
      <x:c r="N163" s="76" t="n"/>
      <x:c r="O163" s="76" t="n"/>
      <x:c r="P163" s="76" t="n"/>
      <x:c r="Q163" s="76" t="n"/>
      <x:c r="R163" s="76" t="n"/>
      <x:c r="S163" s="76" t="n"/>
      <x:c r="T163" s="76" t="n"/>
      <x:c r="U163" s="165" t="n"/>
    </x:row>
    <x:row r="164">
      <x:c r="A164" s="76" t="n"/>
      <x:c r="B164" s="76" t="n"/>
      <x:c r="C164" s="76" t="n"/>
      <x:c r="D164" s="76" t="n"/>
      <x:c r="E164" s="5" t="str">
        <x:f>IF(AND(C164&lt;&gt;"",D164&lt;&gt;""),IFERROR(VALUE(RIGHT(D164,3))-VALUE(RIGHT(C164,3))+1,D164-C164+1),"")</x:f>
      </x:c>
      <x:c r="F164" s="76" t="n"/>
      <x:c r="G164" s="77" t="n"/>
      <x:c r="H164" s="76" t="n"/>
      <x:c r="I164" s="76" t="n"/>
      <x:c r="J164" s="76" t="n"/>
      <x:c r="K164" s="76" t="n"/>
      <x:c r="L164" s="76" t="n"/>
      <x:c r="M164" s="76" t="n"/>
      <x:c r="N164" s="76" t="n"/>
      <x:c r="O164" s="76" t="n"/>
      <x:c r="P164" s="76" t="n"/>
      <x:c r="Q164" s="76" t="n"/>
      <x:c r="R164" s="76" t="n"/>
      <x:c r="S164" s="76" t="n"/>
      <x:c r="T164" s="76" t="n"/>
      <x:c r="U164" s="165" t="n"/>
    </x:row>
    <x:row r="165">
      <x:c r="A165" s="76" t="n"/>
      <x:c r="B165" s="76" t="n"/>
      <x:c r="C165" s="76" t="n"/>
      <x:c r="D165" s="76" t="n"/>
      <x:c r="E165" s="5" t="str">
        <x:f>IF(AND(C165&lt;&gt;"",D165&lt;&gt;""),IFERROR(VALUE(RIGHT(D165,3))-VALUE(RIGHT(C165,3))+1,D165-C165+1),"")</x:f>
      </x:c>
      <x:c r="F165" s="76" t="n"/>
      <x:c r="G165" s="77" t="n"/>
      <x:c r="H165" s="76" t="n"/>
      <x:c r="I165" s="76" t="n"/>
      <x:c r="J165" s="76" t="n"/>
      <x:c r="K165" s="76" t="n"/>
      <x:c r="L165" s="76" t="n"/>
      <x:c r="M165" s="76" t="n"/>
      <x:c r="N165" s="76" t="n"/>
      <x:c r="O165" s="76" t="n"/>
      <x:c r="P165" s="76" t="n"/>
      <x:c r="Q165" s="76" t="n"/>
      <x:c r="R165" s="76" t="n"/>
      <x:c r="S165" s="76" t="n"/>
      <x:c r="T165" s="76" t="n"/>
      <x:c r="U165" s="165" t="n"/>
    </x:row>
    <x:row r="166">
      <x:c r="A166" s="76" t="n"/>
      <x:c r="B166" s="76" t="n"/>
      <x:c r="C166" s="76" t="n"/>
      <x:c r="D166" s="76" t="n"/>
      <x:c r="E166" s="5" t="str">
        <x:f>IF(AND(C166&lt;&gt;"",D166&lt;&gt;""),IFERROR(VALUE(RIGHT(D166,3))-VALUE(RIGHT(C166,3))+1,D166-C166+1),"")</x:f>
      </x:c>
      <x:c r="F166" s="76" t="n"/>
      <x:c r="G166" s="77" t="n"/>
      <x:c r="H166" s="76" t="n"/>
      <x:c r="I166" s="76" t="n"/>
      <x:c r="J166" s="76" t="n"/>
      <x:c r="K166" s="76" t="n"/>
      <x:c r="L166" s="76" t="n"/>
      <x:c r="M166" s="76" t="n"/>
      <x:c r="N166" s="76" t="n"/>
      <x:c r="O166" s="76" t="n"/>
      <x:c r="P166" s="76" t="n"/>
      <x:c r="Q166" s="76" t="n"/>
      <x:c r="R166" s="76" t="n"/>
      <x:c r="S166" s="76" t="n"/>
      <x:c r="T166" s="76" t="n"/>
      <x:c r="U166" s="165" t="n"/>
    </x:row>
    <x:row r="167">
      <x:c r="A167" s="76" t="n"/>
      <x:c r="B167" s="76" t="n"/>
      <x:c r="C167" s="76" t="n"/>
      <x:c r="D167" s="76" t="n"/>
      <x:c r="E167" s="5" t="str">
        <x:f>IF(AND(C167&lt;&gt;"",D167&lt;&gt;""),IFERROR(VALUE(RIGHT(D167,3))-VALUE(RIGHT(C167,3))+1,D167-C167+1),"")</x:f>
      </x:c>
      <x:c r="F167" s="76" t="n"/>
      <x:c r="G167" s="77" t="n"/>
      <x:c r="H167" s="76" t="n"/>
      <x:c r="I167" s="76" t="n"/>
      <x:c r="J167" s="76" t="n"/>
      <x:c r="K167" s="76" t="n"/>
      <x:c r="L167" s="76" t="n"/>
      <x:c r="M167" s="76" t="n"/>
      <x:c r="N167" s="76" t="n"/>
      <x:c r="O167" s="76" t="n"/>
      <x:c r="P167" s="76" t="n"/>
      <x:c r="Q167" s="76" t="n"/>
      <x:c r="R167" s="76" t="n"/>
      <x:c r="S167" s="76" t="n"/>
      <x:c r="T167" s="76" t="n"/>
      <x:c r="U167" s="165" t="n"/>
    </x:row>
    <x:row r="168">
      <x:c r="A168" s="76" t="n"/>
      <x:c r="B168" s="76" t="n"/>
      <x:c r="C168" s="76" t="n"/>
      <x:c r="D168" s="76" t="n"/>
      <x:c r="E168" s="5" t="str">
        <x:f>IF(AND(C168&lt;&gt;"",D168&lt;&gt;""),IFERROR(VALUE(RIGHT(D168,3))-VALUE(RIGHT(C168,3))+1,D168-C168+1),"")</x:f>
      </x:c>
      <x:c r="F168" s="76" t="n"/>
      <x:c r="G168" s="77" t="n"/>
      <x:c r="H168" s="76" t="n"/>
      <x:c r="I168" s="76" t="n"/>
      <x:c r="J168" s="76" t="n"/>
      <x:c r="K168" s="76" t="n"/>
      <x:c r="L168" s="76" t="n"/>
      <x:c r="M168" s="76" t="n"/>
      <x:c r="N168" s="76" t="n"/>
      <x:c r="O168" s="76" t="n"/>
      <x:c r="P168" s="76" t="n"/>
      <x:c r="Q168" s="76" t="n"/>
      <x:c r="R168" s="76" t="n"/>
      <x:c r="S168" s="76" t="n"/>
      <x:c r="T168" s="76" t="n"/>
      <x:c r="U168" s="165" t="n"/>
    </x:row>
    <x:row r="169">
      <x:c r="A169" s="76" t="n"/>
      <x:c r="B169" s="76" t="n"/>
      <x:c r="C169" s="76" t="n"/>
      <x:c r="D169" s="76" t="n"/>
      <x:c r="E169" s="5" t="str">
        <x:f>IF(AND(C169&lt;&gt;"",D169&lt;&gt;""),IFERROR(VALUE(RIGHT(D169,3))-VALUE(RIGHT(C169,3))+1,D169-C169+1),"")</x:f>
      </x:c>
      <x:c r="F169" s="76" t="n"/>
      <x:c r="G169" s="77" t="n"/>
      <x:c r="H169" s="76" t="n"/>
      <x:c r="I169" s="76" t="n"/>
      <x:c r="J169" s="76" t="n"/>
      <x:c r="K169" s="76" t="n"/>
      <x:c r="L169" s="76" t="n"/>
      <x:c r="M169" s="76" t="n"/>
      <x:c r="N169" s="76" t="n"/>
      <x:c r="O169" s="76" t="n"/>
      <x:c r="P169" s="76" t="n"/>
      <x:c r="Q169" s="76" t="n"/>
      <x:c r="R169" s="76" t="n"/>
      <x:c r="S169" s="76" t="n"/>
      <x:c r="T169" s="76" t="n"/>
      <x:c r="U169" s="165" t="n"/>
    </x:row>
    <x:row r="170">
      <x:c r="A170" s="76" t="n"/>
      <x:c r="B170" s="76" t="n"/>
      <x:c r="C170" s="76" t="n"/>
      <x:c r="D170" s="76" t="n"/>
      <x:c r="E170" s="5" t="str">
        <x:f>IF(AND(C170&lt;&gt;"",D170&lt;&gt;""),IFERROR(VALUE(RIGHT(D170,3))-VALUE(RIGHT(C170,3))+1,D170-C170+1),"")</x:f>
      </x:c>
      <x:c r="F170" s="76" t="n"/>
      <x:c r="G170" s="77" t="n"/>
      <x:c r="H170" s="76" t="n"/>
      <x:c r="I170" s="76" t="n"/>
      <x:c r="J170" s="76" t="n"/>
      <x:c r="K170" s="76" t="n"/>
      <x:c r="L170" s="76" t="n"/>
      <x:c r="M170" s="76" t="n"/>
      <x:c r="N170" s="76" t="n"/>
      <x:c r="O170" s="76" t="n"/>
      <x:c r="P170" s="76" t="n"/>
      <x:c r="Q170" s="76" t="n"/>
      <x:c r="R170" s="76" t="n"/>
      <x:c r="S170" s="76" t="n"/>
      <x:c r="T170" s="76" t="n"/>
      <x:c r="U170" s="165" t="n"/>
    </x:row>
    <x:row r="171">
      <x:c r="A171" s="76" t="n"/>
      <x:c r="B171" s="76" t="n"/>
      <x:c r="C171" s="76" t="n"/>
      <x:c r="D171" s="76" t="n"/>
      <x:c r="E171" s="5" t="str">
        <x:f>IF(AND(C171&lt;&gt;"",D171&lt;&gt;""),IFERROR(VALUE(RIGHT(D171,3))-VALUE(RIGHT(C171,3))+1,D171-C171+1),"")</x:f>
      </x:c>
      <x:c r="F171" s="76" t="n"/>
      <x:c r="G171" s="77" t="n"/>
      <x:c r="H171" s="76" t="n"/>
      <x:c r="I171" s="76" t="n"/>
      <x:c r="J171" s="76" t="n"/>
      <x:c r="K171" s="76" t="n"/>
      <x:c r="L171" s="76" t="n"/>
      <x:c r="M171" s="76" t="n"/>
      <x:c r="N171" s="76" t="n"/>
      <x:c r="O171" s="76" t="n"/>
      <x:c r="P171" s="76" t="n"/>
      <x:c r="Q171" s="76" t="n"/>
      <x:c r="R171" s="76" t="n"/>
      <x:c r="S171" s="76" t="n"/>
      <x:c r="T171" s="76" t="n"/>
      <x:c r="U171" s="165" t="n"/>
    </x:row>
    <x:row r="172">
      <x:c r="A172" s="76" t="n"/>
      <x:c r="B172" s="76" t="n"/>
      <x:c r="C172" s="76" t="n"/>
      <x:c r="D172" s="76" t="n"/>
      <x:c r="E172" s="5" t="str">
        <x:f>IF(AND(C172&lt;&gt;"",D172&lt;&gt;""),IFERROR(VALUE(RIGHT(D172,3))-VALUE(RIGHT(C172,3))+1,D172-C172+1),"")</x:f>
      </x:c>
      <x:c r="F172" s="76" t="n"/>
      <x:c r="G172" s="77" t="n"/>
      <x:c r="H172" s="76" t="n"/>
      <x:c r="I172" s="76" t="n"/>
      <x:c r="J172" s="76" t="n"/>
      <x:c r="K172" s="76" t="n"/>
      <x:c r="L172" s="76" t="n"/>
      <x:c r="M172" s="76" t="n"/>
      <x:c r="N172" s="76" t="n"/>
      <x:c r="O172" s="76" t="n"/>
      <x:c r="P172" s="76" t="n"/>
      <x:c r="Q172" s="76" t="n"/>
      <x:c r="R172" s="76" t="n"/>
      <x:c r="S172" s="76" t="n"/>
      <x:c r="T172" s="76" t="n"/>
      <x:c r="U172" s="165" t="n"/>
    </x:row>
    <x:row r="173">
      <x:c r="A173" s="76" t="n"/>
      <x:c r="B173" s="76" t="n"/>
      <x:c r="C173" s="76" t="n"/>
      <x:c r="D173" s="76" t="n"/>
      <x:c r="E173" s="5" t="str">
        <x:f>IF(AND(C173&lt;&gt;"",D173&lt;&gt;""),IFERROR(VALUE(RIGHT(D173,3))-VALUE(RIGHT(C173,3))+1,D173-C173+1),"")</x:f>
      </x:c>
      <x:c r="F173" s="76" t="n"/>
      <x:c r="G173" s="77" t="n"/>
      <x:c r="H173" s="76" t="n"/>
      <x:c r="I173" s="76" t="n"/>
      <x:c r="J173" s="76" t="n"/>
      <x:c r="K173" s="76" t="n"/>
      <x:c r="L173" s="76" t="n"/>
      <x:c r="M173" s="76" t="n"/>
      <x:c r="N173" s="76" t="n"/>
      <x:c r="O173" s="76" t="n"/>
      <x:c r="P173" s="76" t="n"/>
      <x:c r="Q173" s="76" t="n"/>
      <x:c r="R173" s="76" t="n"/>
      <x:c r="S173" s="76" t="n"/>
      <x:c r="T173" s="76" t="n"/>
      <x:c r="U173" s="165" t="n"/>
    </x:row>
    <x:row r="174">
      <x:c r="A174" s="76" t="n"/>
      <x:c r="B174" s="76" t="n"/>
      <x:c r="C174" s="76" t="n"/>
      <x:c r="D174" s="76" t="n"/>
      <x:c r="E174" s="5" t="str">
        <x:f>IF(AND(C174&lt;&gt;"",D174&lt;&gt;""),IFERROR(VALUE(RIGHT(D174,3))-VALUE(RIGHT(C174,3))+1,D174-C174+1),"")</x:f>
      </x:c>
      <x:c r="F174" s="76" t="n"/>
      <x:c r="G174" s="77" t="n"/>
      <x:c r="H174" s="76" t="n"/>
      <x:c r="I174" s="76" t="n"/>
      <x:c r="J174" s="76" t="n"/>
      <x:c r="K174" s="76" t="n"/>
      <x:c r="L174" s="76" t="n"/>
      <x:c r="M174" s="76" t="n"/>
      <x:c r="N174" s="76" t="n"/>
      <x:c r="O174" s="76" t="n"/>
      <x:c r="P174" s="76" t="n"/>
      <x:c r="Q174" s="76" t="n"/>
      <x:c r="R174" s="76" t="n"/>
      <x:c r="S174" s="76" t="n"/>
      <x:c r="T174" s="76" t="n"/>
      <x:c r="U174" s="165" t="n"/>
    </x:row>
    <x:row r="175">
      <x:c r="A175" s="76" t="n"/>
      <x:c r="B175" s="76" t="n"/>
      <x:c r="C175" s="76" t="n"/>
      <x:c r="D175" s="76" t="n"/>
      <x:c r="E175" s="5" t="str">
        <x:f>IF(AND(C175&lt;&gt;"",D175&lt;&gt;""),IFERROR(VALUE(RIGHT(D175,3))-VALUE(RIGHT(C175,3))+1,D175-C175+1),"")</x:f>
      </x:c>
      <x:c r="F175" s="76" t="n"/>
      <x:c r="G175" s="77" t="n"/>
      <x:c r="H175" s="76" t="n"/>
      <x:c r="I175" s="76" t="n"/>
      <x:c r="J175" s="76" t="n"/>
      <x:c r="K175" s="76" t="n"/>
      <x:c r="L175" s="76" t="n"/>
      <x:c r="M175" s="76" t="n"/>
      <x:c r="N175" s="76" t="n"/>
      <x:c r="O175" s="76" t="n"/>
      <x:c r="P175" s="76" t="n"/>
      <x:c r="Q175" s="76" t="n"/>
      <x:c r="R175" s="76" t="n"/>
      <x:c r="S175" s="76" t="n"/>
      <x:c r="T175" s="76" t="n"/>
      <x:c r="U175" s="165" t="n"/>
    </x:row>
    <x:row r="176">
      <x:c r="A176" s="76" t="n"/>
      <x:c r="B176" s="76" t="n"/>
      <x:c r="C176" s="76" t="n"/>
      <x:c r="D176" s="76" t="n"/>
      <x:c r="E176" s="5" t="str">
        <x:f>IF(AND(C176&lt;&gt;"",D176&lt;&gt;""),IFERROR(VALUE(RIGHT(D176,3))-VALUE(RIGHT(C176,3))+1,D176-C176+1),"")</x:f>
      </x:c>
      <x:c r="F176" s="76" t="n"/>
      <x:c r="G176" s="77" t="n"/>
      <x:c r="H176" s="76" t="n"/>
      <x:c r="I176" s="76" t="n"/>
      <x:c r="J176" s="76" t="n"/>
      <x:c r="K176" s="76" t="n"/>
      <x:c r="L176" s="76" t="n"/>
      <x:c r="M176" s="76" t="n"/>
      <x:c r="N176" s="76" t="n"/>
      <x:c r="O176" s="76" t="n"/>
      <x:c r="P176" s="76" t="n"/>
      <x:c r="Q176" s="76" t="n"/>
      <x:c r="R176" s="76" t="n"/>
      <x:c r="S176" s="76" t="n"/>
      <x:c r="T176" s="76" t="n"/>
      <x:c r="U176" s="165" t="n"/>
    </x:row>
    <x:row r="177">
      <x:c r="A177" s="76" t="n"/>
      <x:c r="B177" s="76" t="n"/>
      <x:c r="C177" s="76" t="n"/>
      <x:c r="D177" s="76" t="n"/>
      <x:c r="E177" s="5" t="str">
        <x:f>IF(AND(C177&lt;&gt;"",D177&lt;&gt;""),IFERROR(VALUE(RIGHT(D177,3))-VALUE(RIGHT(C177,3))+1,D177-C177+1),"")</x:f>
      </x:c>
      <x:c r="F177" s="76" t="n"/>
      <x:c r="G177" s="77" t="n"/>
      <x:c r="H177" s="76" t="n"/>
      <x:c r="I177" s="76" t="n"/>
      <x:c r="J177" s="76" t="n"/>
      <x:c r="K177" s="76" t="n"/>
      <x:c r="L177" s="76" t="n"/>
      <x:c r="M177" s="76" t="n"/>
      <x:c r="N177" s="76" t="n"/>
      <x:c r="O177" s="76" t="n"/>
      <x:c r="P177" s="76" t="n"/>
      <x:c r="Q177" s="76" t="n"/>
      <x:c r="R177" s="76" t="n"/>
      <x:c r="S177" s="76" t="n"/>
      <x:c r="T177" s="76" t="n"/>
      <x:c r="U177" s="165" t="n"/>
    </x:row>
    <x:row r="178">
      <x:c r="A178" s="76" t="n"/>
      <x:c r="B178" s="76" t="n"/>
      <x:c r="C178" s="76" t="n"/>
      <x:c r="D178" s="76" t="n"/>
      <x:c r="E178" s="5" t="str">
        <x:f>IF(AND(C178&lt;&gt;"",D178&lt;&gt;""),IFERROR(VALUE(RIGHT(D178,3))-VALUE(RIGHT(C178,3))+1,D178-C178+1),"")</x:f>
      </x:c>
      <x:c r="F178" s="76" t="n"/>
      <x:c r="G178" s="77" t="n"/>
      <x:c r="H178" s="76" t="n"/>
      <x:c r="I178" s="76" t="n"/>
      <x:c r="J178" s="76" t="n"/>
      <x:c r="K178" s="76" t="n"/>
      <x:c r="L178" s="76" t="n"/>
      <x:c r="M178" s="76" t="n"/>
      <x:c r="N178" s="76" t="n"/>
      <x:c r="O178" s="76" t="n"/>
      <x:c r="P178" s="76" t="n"/>
      <x:c r="Q178" s="76" t="n"/>
      <x:c r="R178" s="76" t="n"/>
      <x:c r="S178" s="76" t="n"/>
      <x:c r="T178" s="76" t="n"/>
      <x:c r="U178" s="165" t="n"/>
    </x:row>
    <x:row r="179">
      <x:c r="A179" s="76" t="n"/>
      <x:c r="B179" s="76" t="n"/>
      <x:c r="C179" s="76" t="n"/>
      <x:c r="D179" s="76" t="n"/>
      <x:c r="E179" s="5" t="str">
        <x:f>IF(AND(C179&lt;&gt;"",D179&lt;&gt;""),IFERROR(VALUE(RIGHT(D179,3))-VALUE(RIGHT(C179,3))+1,D179-C179+1),"")</x:f>
      </x:c>
      <x:c r="F179" s="76" t="n"/>
      <x:c r="G179" s="77" t="n"/>
      <x:c r="H179" s="76" t="n"/>
      <x:c r="I179" s="76" t="n"/>
      <x:c r="J179" s="76" t="n"/>
      <x:c r="K179" s="76" t="n"/>
      <x:c r="L179" s="76" t="n"/>
      <x:c r="M179" s="76" t="n"/>
      <x:c r="N179" s="76" t="n"/>
      <x:c r="O179" s="76" t="n"/>
      <x:c r="P179" s="76" t="n"/>
      <x:c r="Q179" s="76" t="n"/>
      <x:c r="R179" s="76" t="n"/>
      <x:c r="S179" s="76" t="n"/>
      <x:c r="T179" s="76" t="n"/>
      <x:c r="U179" s="165" t="n"/>
    </x:row>
    <x:row r="180">
      <x:c r="A180" s="76" t="n"/>
      <x:c r="B180" s="76" t="n"/>
      <x:c r="C180" s="76" t="n"/>
      <x:c r="D180" s="76" t="n"/>
      <x:c r="E180" s="5" t="str">
        <x:f>IF(AND(C180&lt;&gt;"",D180&lt;&gt;""),IFERROR(VALUE(RIGHT(D180,3))-VALUE(RIGHT(C180,3))+1,D180-C180+1),"")</x:f>
      </x:c>
      <x:c r="F180" s="76" t="n"/>
      <x:c r="G180" s="77" t="n"/>
      <x:c r="H180" s="76" t="n"/>
      <x:c r="I180" s="76" t="n"/>
      <x:c r="J180" s="76" t="n"/>
      <x:c r="K180" s="76" t="n"/>
      <x:c r="L180" s="76" t="n"/>
      <x:c r="M180" s="76" t="n"/>
      <x:c r="N180" s="76" t="n"/>
      <x:c r="O180" s="76" t="n"/>
      <x:c r="P180" s="76" t="n"/>
      <x:c r="Q180" s="76" t="n"/>
      <x:c r="R180" s="76" t="n"/>
      <x:c r="S180" s="76" t="n"/>
      <x:c r="T180" s="76" t="n"/>
      <x:c r="U180" s="165" t="n"/>
    </x:row>
    <x:row r="181">
      <x:c r="A181" s="76" t="n"/>
      <x:c r="B181" s="76" t="n"/>
      <x:c r="C181" s="76" t="n"/>
      <x:c r="D181" s="76" t="n"/>
      <x:c r="E181" s="5" t="str">
        <x:f>IF(AND(C181&lt;&gt;"",D181&lt;&gt;""),IFERROR(VALUE(RIGHT(D181,3))-VALUE(RIGHT(C181,3))+1,D181-C181+1),"")</x:f>
      </x:c>
      <x:c r="F181" s="76" t="n"/>
      <x:c r="G181" s="77" t="n"/>
      <x:c r="H181" s="76" t="n"/>
      <x:c r="I181" s="76" t="n"/>
      <x:c r="J181" s="76" t="n"/>
      <x:c r="K181" s="76" t="n"/>
      <x:c r="L181" s="76" t="n"/>
      <x:c r="M181" s="76" t="n"/>
      <x:c r="N181" s="76" t="n"/>
      <x:c r="O181" s="76" t="n"/>
      <x:c r="P181" s="76" t="n"/>
      <x:c r="Q181" s="76" t="n"/>
      <x:c r="R181" s="76" t="n"/>
      <x:c r="S181" s="76" t="n"/>
      <x:c r="T181" s="76" t="n"/>
      <x:c r="U181" s="165" t="n"/>
    </x:row>
    <x:row r="182">
      <x:c r="A182" s="76" t="n"/>
      <x:c r="B182" s="76" t="n"/>
      <x:c r="C182" s="76" t="n"/>
      <x:c r="D182" s="76" t="n"/>
      <x:c r="E182" s="5" t="str">
        <x:f>IF(AND(C182&lt;&gt;"",D182&lt;&gt;""),IFERROR(VALUE(RIGHT(D182,3))-VALUE(RIGHT(C182,3))+1,D182-C182+1),"")</x:f>
      </x:c>
      <x:c r="F182" s="76" t="n"/>
      <x:c r="G182" s="77" t="n"/>
      <x:c r="H182" s="76" t="n"/>
      <x:c r="I182" s="76" t="n"/>
      <x:c r="J182" s="76" t="n"/>
      <x:c r="K182" s="76" t="n"/>
      <x:c r="L182" s="76" t="n"/>
      <x:c r="M182" s="76" t="n"/>
      <x:c r="N182" s="76" t="n"/>
      <x:c r="O182" s="76" t="n"/>
      <x:c r="P182" s="76" t="n"/>
      <x:c r="Q182" s="76" t="n"/>
      <x:c r="R182" s="76" t="n"/>
      <x:c r="S182" s="76" t="n"/>
      <x:c r="T182" s="76" t="n"/>
      <x:c r="U182" s="165" t="n"/>
    </x:row>
    <x:row r="183">
      <x:c r="A183" s="76" t="n"/>
      <x:c r="B183" s="76" t="n"/>
      <x:c r="C183" s="76" t="n"/>
      <x:c r="D183" s="76" t="n"/>
      <x:c r="E183" s="5" t="str">
        <x:f>IF(AND(C183&lt;&gt;"",D183&lt;&gt;""),IFERROR(VALUE(RIGHT(D183,3))-VALUE(RIGHT(C183,3))+1,D183-C183+1),"")</x:f>
      </x:c>
      <x:c r="F183" s="76" t="n"/>
      <x:c r="G183" s="77" t="n"/>
      <x:c r="H183" s="76" t="n"/>
      <x:c r="I183" s="76" t="n"/>
      <x:c r="J183" s="76" t="n"/>
      <x:c r="K183" s="76" t="n"/>
      <x:c r="L183" s="76" t="n"/>
      <x:c r="M183" s="76" t="n"/>
      <x:c r="N183" s="76" t="n"/>
      <x:c r="O183" s="76" t="n"/>
      <x:c r="P183" s="76" t="n"/>
      <x:c r="Q183" s="76" t="n"/>
      <x:c r="R183" s="76" t="n"/>
      <x:c r="S183" s="76" t="n"/>
      <x:c r="T183" s="76" t="n"/>
      <x:c r="U183" s="165" t="n"/>
    </x:row>
    <x:row r="184">
      <x:c r="A184" s="76" t="n"/>
      <x:c r="B184" s="76" t="n"/>
      <x:c r="C184" s="76" t="n"/>
      <x:c r="D184" s="76" t="n"/>
      <x:c r="E184" s="5" t="str">
        <x:f>IF(AND(C184&lt;&gt;"",D184&lt;&gt;""),IFERROR(VALUE(RIGHT(D184,3))-VALUE(RIGHT(C184,3))+1,D184-C184+1),"")</x:f>
      </x:c>
      <x:c r="F184" s="76" t="n"/>
      <x:c r="G184" s="77" t="n"/>
      <x:c r="H184" s="76" t="n"/>
      <x:c r="I184" s="76" t="n"/>
      <x:c r="J184" s="76" t="n"/>
      <x:c r="K184" s="76" t="n"/>
      <x:c r="L184" s="76" t="n"/>
      <x:c r="M184" s="76" t="n"/>
      <x:c r="N184" s="76" t="n"/>
      <x:c r="O184" s="76" t="n"/>
      <x:c r="P184" s="76" t="n"/>
      <x:c r="Q184" s="76" t="n"/>
      <x:c r="R184" s="76" t="n"/>
      <x:c r="S184" s="76" t="n"/>
      <x:c r="T184" s="76" t="n"/>
      <x:c r="U184" s="165" t="n"/>
    </x:row>
    <x:row r="185">
      <x:c r="A185" s="76" t="n"/>
      <x:c r="B185" s="76" t="n"/>
      <x:c r="C185" s="76" t="n"/>
      <x:c r="D185" s="76" t="n"/>
      <x:c r="E185" s="5" t="str">
        <x:f>IF(AND(C185&lt;&gt;"",D185&lt;&gt;""),IFERROR(VALUE(RIGHT(D185,3))-VALUE(RIGHT(C185,3))+1,D185-C185+1),"")</x:f>
      </x:c>
      <x:c r="F185" s="76" t="n"/>
      <x:c r="G185" s="77" t="n"/>
      <x:c r="H185" s="76" t="n"/>
      <x:c r="I185" s="76" t="n"/>
      <x:c r="J185" s="76" t="n"/>
      <x:c r="K185" s="76" t="n"/>
      <x:c r="L185" s="76" t="n"/>
      <x:c r="M185" s="76" t="n"/>
      <x:c r="N185" s="76" t="n"/>
      <x:c r="O185" s="76" t="n"/>
      <x:c r="P185" s="76" t="n"/>
      <x:c r="Q185" s="76" t="n"/>
      <x:c r="R185" s="76" t="n"/>
      <x:c r="S185" s="76" t="n"/>
      <x:c r="T185" s="76" t="n"/>
      <x:c r="U185" s="165" t="n"/>
    </x:row>
    <x:row r="186">
      <x:c r="A186" s="76" t="n"/>
      <x:c r="B186" s="76" t="n"/>
      <x:c r="C186" s="76" t="n"/>
      <x:c r="D186" s="76" t="n"/>
      <x:c r="E186" s="5" t="str">
        <x:f>IF(AND(C186&lt;&gt;"",D186&lt;&gt;""),IFERROR(VALUE(RIGHT(D186,3))-VALUE(RIGHT(C186,3))+1,D186-C186+1),"")</x:f>
      </x:c>
      <x:c r="F186" s="76" t="n"/>
      <x:c r="G186" s="77" t="n"/>
      <x:c r="H186" s="76" t="n"/>
      <x:c r="I186" s="76" t="n"/>
      <x:c r="J186" s="76" t="n"/>
      <x:c r="K186" s="76" t="n"/>
      <x:c r="L186" s="76" t="n"/>
      <x:c r="M186" s="76" t="n"/>
      <x:c r="N186" s="76" t="n"/>
      <x:c r="O186" s="76" t="n"/>
      <x:c r="P186" s="76" t="n"/>
      <x:c r="Q186" s="76" t="n"/>
      <x:c r="R186" s="76" t="n"/>
      <x:c r="S186" s="76" t="n"/>
      <x:c r="T186" s="76" t="n"/>
      <x:c r="U186" s="165" t="n"/>
    </x:row>
    <x:row r="187">
      <x:c r="A187" s="76" t="n"/>
      <x:c r="B187" s="76" t="n"/>
      <x:c r="C187" s="76" t="n"/>
      <x:c r="D187" s="76" t="n"/>
      <x:c r="E187" s="5" t="str">
        <x:f>IF(AND(C187&lt;&gt;"",D187&lt;&gt;""),IFERROR(VALUE(RIGHT(D187,3))-VALUE(RIGHT(C187,3))+1,D187-C187+1),"")</x:f>
      </x:c>
      <x:c r="F187" s="76" t="n"/>
      <x:c r="G187" s="77" t="n"/>
      <x:c r="H187" s="76" t="n"/>
      <x:c r="I187" s="76" t="n"/>
      <x:c r="J187" s="76" t="n"/>
      <x:c r="K187" s="76" t="n"/>
      <x:c r="L187" s="76" t="n"/>
      <x:c r="M187" s="76" t="n"/>
      <x:c r="N187" s="76" t="n"/>
      <x:c r="O187" s="76" t="n"/>
      <x:c r="P187" s="76" t="n"/>
      <x:c r="Q187" s="76" t="n"/>
      <x:c r="R187" s="76" t="n"/>
      <x:c r="S187" s="76" t="n"/>
      <x:c r="T187" s="76" t="n"/>
      <x:c r="U187" s="165" t="n"/>
    </x:row>
    <x:row r="188">
      <x:c r="A188" s="76" t="n"/>
      <x:c r="B188" s="76" t="n"/>
      <x:c r="C188" s="76" t="n"/>
      <x:c r="D188" s="76" t="n"/>
      <x:c r="E188" s="5" t="str">
        <x:f>IF(AND(C188&lt;&gt;"",D188&lt;&gt;""),IFERROR(VALUE(RIGHT(D188,3))-VALUE(RIGHT(C188,3))+1,D188-C188+1),"")</x:f>
      </x:c>
      <x:c r="F188" s="76" t="n"/>
      <x:c r="G188" s="77" t="n"/>
      <x:c r="H188" s="76" t="n"/>
      <x:c r="I188" s="76" t="n"/>
      <x:c r="J188" s="76" t="n"/>
      <x:c r="K188" s="76" t="n"/>
      <x:c r="L188" s="76" t="n"/>
      <x:c r="M188" s="76" t="n"/>
      <x:c r="N188" s="76" t="n"/>
      <x:c r="O188" s="76" t="n"/>
      <x:c r="P188" s="76" t="n"/>
      <x:c r="Q188" s="76" t="n"/>
      <x:c r="R188" s="76" t="n"/>
      <x:c r="S188" s="76" t="n"/>
      <x:c r="T188" s="76" t="n"/>
      <x:c r="U188" s="165" t="n"/>
    </x:row>
    <x:row r="189">
      <x:c r="A189" s="76" t="n"/>
      <x:c r="B189" s="76" t="n"/>
      <x:c r="C189" s="76" t="n"/>
      <x:c r="D189" s="76" t="n"/>
      <x:c r="E189" s="5" t="str">
        <x:f>IF(AND(C189&lt;&gt;"",D189&lt;&gt;""),IFERROR(VALUE(RIGHT(D189,3))-VALUE(RIGHT(C189,3))+1,D189-C189+1),"")</x:f>
      </x:c>
      <x:c r="F189" s="76" t="n"/>
      <x:c r="G189" s="77" t="n"/>
      <x:c r="H189" s="76" t="n"/>
      <x:c r="I189" s="76" t="n"/>
      <x:c r="J189" s="76" t="n"/>
      <x:c r="K189" s="76" t="n"/>
      <x:c r="L189" s="76" t="n"/>
      <x:c r="M189" s="76" t="n"/>
      <x:c r="N189" s="76" t="n"/>
      <x:c r="O189" s="76" t="n"/>
      <x:c r="P189" s="76" t="n"/>
      <x:c r="Q189" s="76" t="n"/>
      <x:c r="R189" s="76" t="n"/>
      <x:c r="S189" s="76" t="n"/>
      <x:c r="T189" s="76" t="n"/>
      <x:c r="U189" s="165" t="n"/>
    </x:row>
    <x:row r="190">
      <x:c r="A190" s="76" t="n"/>
      <x:c r="B190" s="76" t="n"/>
      <x:c r="C190" s="76" t="n"/>
      <x:c r="D190" s="76" t="n"/>
      <x:c r="E190" s="5" t="str">
        <x:f>IF(AND(C190&lt;&gt;"",D190&lt;&gt;""),IFERROR(VALUE(RIGHT(D190,3))-VALUE(RIGHT(C190,3))+1,D190-C190+1),"")</x:f>
      </x:c>
      <x:c r="F190" s="76" t="n"/>
      <x:c r="G190" s="77" t="n"/>
      <x:c r="H190" s="76" t="n"/>
      <x:c r="I190" s="76" t="n"/>
      <x:c r="J190" s="76" t="n"/>
      <x:c r="K190" s="76" t="n"/>
      <x:c r="L190" s="76" t="n"/>
      <x:c r="M190" s="76" t="n"/>
      <x:c r="N190" s="76" t="n"/>
      <x:c r="O190" s="76" t="n"/>
      <x:c r="P190" s="76" t="n"/>
      <x:c r="Q190" s="76" t="n"/>
      <x:c r="R190" s="76" t="n"/>
      <x:c r="S190" s="76" t="n"/>
      <x:c r="T190" s="76" t="n"/>
      <x:c r="U190" s="165" t="n"/>
    </x:row>
    <x:row r="191">
      <x:c r="A191" s="76" t="n"/>
      <x:c r="B191" s="76" t="n"/>
      <x:c r="C191" s="76" t="n"/>
      <x:c r="D191" s="76" t="n"/>
      <x:c r="E191" s="5" t="str">
        <x:f>IF(AND(C191&lt;&gt;"",D191&lt;&gt;""),IFERROR(VALUE(RIGHT(D191,3))-VALUE(RIGHT(C191,3))+1,D191-C191+1),"")</x:f>
      </x:c>
      <x:c r="F191" s="76" t="n"/>
      <x:c r="G191" s="77" t="n"/>
      <x:c r="H191" s="76" t="n"/>
      <x:c r="I191" s="76" t="n"/>
      <x:c r="J191" s="76" t="n"/>
      <x:c r="K191" s="76" t="n"/>
      <x:c r="L191" s="76" t="n"/>
      <x:c r="M191" s="76" t="n"/>
      <x:c r="N191" s="76" t="n"/>
      <x:c r="O191" s="76" t="n"/>
      <x:c r="P191" s="76" t="n"/>
      <x:c r="Q191" s="76" t="n"/>
      <x:c r="R191" s="76" t="n"/>
      <x:c r="S191" s="76" t="n"/>
      <x:c r="T191" s="76" t="n"/>
      <x:c r="U191" s="165" t="n"/>
    </x:row>
    <x:row r="192">
      <x:c r="A192" s="76" t="n"/>
      <x:c r="B192" s="76" t="n"/>
      <x:c r="C192" s="76" t="n"/>
      <x:c r="D192" s="76" t="n"/>
      <x:c r="E192" s="5" t="str">
        <x:f>IF(AND(C192&lt;&gt;"",D192&lt;&gt;""),IFERROR(VALUE(RIGHT(D192,3))-VALUE(RIGHT(C192,3))+1,D192-C192+1),"")</x:f>
      </x:c>
      <x:c r="F192" s="76" t="n"/>
      <x:c r="G192" s="77" t="n"/>
      <x:c r="H192" s="76" t="n"/>
      <x:c r="I192" s="76" t="n"/>
      <x:c r="J192" s="76" t="n"/>
      <x:c r="K192" s="76" t="n"/>
      <x:c r="L192" s="76" t="n"/>
      <x:c r="M192" s="76" t="n"/>
      <x:c r="N192" s="76" t="n"/>
      <x:c r="O192" s="76" t="n"/>
      <x:c r="P192" s="76" t="n"/>
      <x:c r="Q192" s="76" t="n"/>
      <x:c r="R192" s="76" t="n"/>
      <x:c r="S192" s="76" t="n"/>
      <x:c r="T192" s="76" t="n"/>
      <x:c r="U192" s="165" t="n"/>
    </x:row>
    <x:row r="193">
      <x:c r="A193" s="76" t="n"/>
      <x:c r="B193" s="76" t="n"/>
      <x:c r="C193" s="76" t="n"/>
      <x:c r="D193" s="76" t="n"/>
      <x:c r="E193" s="5" t="str">
        <x:f>IF(AND(C193&lt;&gt;"",D193&lt;&gt;""),IFERROR(VALUE(RIGHT(D193,3))-VALUE(RIGHT(C193,3))+1,D193-C193+1),"")</x:f>
      </x:c>
      <x:c r="F193" s="76" t="n"/>
      <x:c r="G193" s="77" t="n"/>
      <x:c r="H193" s="76" t="n"/>
      <x:c r="I193" s="76" t="n"/>
      <x:c r="J193" s="76" t="n"/>
      <x:c r="K193" s="76" t="n"/>
      <x:c r="L193" s="76" t="n"/>
      <x:c r="M193" s="76" t="n"/>
      <x:c r="N193" s="76" t="n"/>
      <x:c r="O193" s="76" t="n"/>
      <x:c r="P193" s="76" t="n"/>
      <x:c r="Q193" s="76" t="n"/>
      <x:c r="R193" s="76" t="n"/>
      <x:c r="S193" s="76" t="n"/>
      <x:c r="T193" s="76" t="n"/>
      <x:c r="U193" s="165" t="n"/>
    </x:row>
    <x:row r="194">
      <x:c r="A194" s="76" t="n"/>
      <x:c r="B194" s="76" t="n"/>
      <x:c r="C194" s="76" t="n"/>
      <x:c r="D194" s="76" t="n"/>
      <x:c r="E194" s="5" t="str">
        <x:f>IF(AND(C194&lt;&gt;"",D194&lt;&gt;""),IFERROR(VALUE(RIGHT(D194,3))-VALUE(RIGHT(C194,3))+1,D194-C194+1),"")</x:f>
      </x:c>
      <x:c r="F194" s="76" t="n"/>
      <x:c r="G194" s="77" t="n"/>
      <x:c r="H194" s="76" t="n"/>
      <x:c r="I194" s="76" t="n"/>
      <x:c r="J194" s="76" t="n"/>
      <x:c r="K194" s="76" t="n"/>
      <x:c r="L194" s="76" t="n"/>
      <x:c r="M194" s="76" t="n"/>
      <x:c r="N194" s="76" t="n"/>
      <x:c r="O194" s="76" t="n"/>
      <x:c r="P194" s="76" t="n"/>
      <x:c r="Q194" s="76" t="n"/>
      <x:c r="R194" s="76" t="n"/>
      <x:c r="S194" s="76" t="n"/>
      <x:c r="T194" s="76" t="n"/>
      <x:c r="U194" s="165" t="n"/>
    </x:row>
    <x:row r="195">
      <x:c r="A195" s="76" t="n"/>
      <x:c r="B195" s="76" t="n"/>
      <x:c r="C195" s="76" t="n"/>
      <x:c r="D195" s="76" t="n"/>
      <x:c r="E195" s="5" t="str">
        <x:f>IF(AND(C195&lt;&gt;"",D195&lt;&gt;""),IFERROR(VALUE(RIGHT(D195,3))-VALUE(RIGHT(C195,3))+1,D195-C195+1),"")</x:f>
      </x:c>
      <x:c r="F195" s="76" t="n"/>
      <x:c r="G195" s="77" t="n"/>
      <x:c r="H195" s="76" t="n"/>
      <x:c r="I195" s="76" t="n"/>
      <x:c r="J195" s="76" t="n"/>
      <x:c r="K195" s="76" t="n"/>
      <x:c r="L195" s="76" t="n"/>
      <x:c r="M195" s="76" t="n"/>
      <x:c r="N195" s="76" t="n"/>
      <x:c r="O195" s="76" t="n"/>
      <x:c r="P195" s="76" t="n"/>
      <x:c r="Q195" s="76" t="n"/>
      <x:c r="R195" s="76" t="n"/>
      <x:c r="S195" s="76" t="n"/>
      <x:c r="T195" s="76" t="n"/>
      <x:c r="U195" s="165" t="n"/>
    </x:row>
    <x:row r="196">
      <x:c r="A196" s="76" t="n"/>
      <x:c r="B196" s="76" t="n"/>
      <x:c r="C196" s="76" t="n"/>
      <x:c r="D196" s="76" t="n"/>
      <x:c r="E196" s="5" t="str">
        <x:f>IF(AND(C196&lt;&gt;"",D196&lt;&gt;""),IFERROR(VALUE(RIGHT(D196,3))-VALUE(RIGHT(C196,3))+1,D196-C196+1),"")</x:f>
      </x:c>
      <x:c r="F196" s="76" t="n"/>
      <x:c r="G196" s="77" t="n"/>
      <x:c r="H196" s="76" t="n"/>
      <x:c r="I196" s="76" t="n"/>
      <x:c r="J196" s="76" t="n"/>
      <x:c r="K196" s="76" t="n"/>
      <x:c r="L196" s="76" t="n"/>
      <x:c r="M196" s="76" t="n"/>
      <x:c r="N196" s="76" t="n"/>
      <x:c r="O196" s="76" t="n"/>
      <x:c r="P196" s="76" t="n"/>
      <x:c r="Q196" s="76" t="n"/>
      <x:c r="R196" s="76" t="n"/>
      <x:c r="S196" s="76" t="n"/>
      <x:c r="T196" s="76" t="n"/>
      <x:c r="U196" s="165" t="n"/>
    </x:row>
    <x:row r="197">
      <x:c r="A197" s="76" t="n"/>
      <x:c r="B197" s="76" t="n"/>
      <x:c r="C197" s="76" t="n"/>
      <x:c r="D197" s="76" t="n"/>
      <x:c r="E197" s="5" t="str">
        <x:f>IF(AND(C197&lt;&gt;"",D197&lt;&gt;""),IFERROR(VALUE(RIGHT(D197,3))-VALUE(RIGHT(C197,3))+1,D197-C197+1),"")</x:f>
      </x:c>
      <x:c r="F197" s="76" t="n"/>
      <x:c r="G197" s="77" t="n"/>
      <x:c r="H197" s="76" t="n"/>
      <x:c r="I197" s="76" t="n"/>
      <x:c r="J197" s="76" t="n"/>
      <x:c r="K197" s="76" t="n"/>
      <x:c r="L197" s="76" t="n"/>
      <x:c r="M197" s="76" t="n"/>
      <x:c r="N197" s="76" t="n"/>
      <x:c r="O197" s="76" t="n"/>
      <x:c r="P197" s="76" t="n"/>
      <x:c r="Q197" s="76" t="n"/>
      <x:c r="R197" s="76" t="n"/>
      <x:c r="S197" s="76" t="n"/>
      <x:c r="T197" s="76" t="n"/>
      <x:c r="U197" s="165" t="n"/>
    </x:row>
    <x:row r="198">
      <x:c r="A198" s="76" t="n"/>
      <x:c r="B198" s="76" t="n"/>
      <x:c r="C198" s="76" t="n"/>
      <x:c r="D198" s="76" t="n"/>
      <x:c r="E198" s="5" t="str">
        <x:f>IF(AND(C198&lt;&gt;"",D198&lt;&gt;""),IFERROR(VALUE(RIGHT(D198,3))-VALUE(RIGHT(C198,3))+1,D198-C198+1),"")</x:f>
      </x:c>
      <x:c r="F198" s="76" t="n"/>
      <x:c r="G198" s="77" t="n"/>
      <x:c r="H198" s="76" t="n"/>
      <x:c r="I198" s="76" t="n"/>
      <x:c r="J198" s="76" t="n"/>
      <x:c r="K198" s="76" t="n"/>
      <x:c r="L198" s="76" t="n"/>
      <x:c r="M198" s="76" t="n"/>
      <x:c r="N198" s="76" t="n"/>
      <x:c r="O198" s="76" t="n"/>
      <x:c r="P198" s="76" t="n"/>
      <x:c r="Q198" s="76" t="n"/>
      <x:c r="R198" s="76" t="n"/>
      <x:c r="S198" s="76" t="n"/>
      <x:c r="T198" s="76" t="n"/>
      <x:c r="U198" s="165" t="n"/>
    </x:row>
    <x:row r="199">
      <x:c r="A199" s="76" t="n"/>
      <x:c r="B199" s="76" t="n"/>
      <x:c r="C199" s="76" t="n"/>
      <x:c r="D199" s="76" t="n"/>
      <x:c r="E199" s="5" t="str">
        <x:f>IF(AND(C199&lt;&gt;"",D199&lt;&gt;""),IFERROR(VALUE(RIGHT(D199,3))-VALUE(RIGHT(C199,3))+1,D199-C199+1),"")</x:f>
      </x:c>
      <x:c r="F199" s="76" t="n"/>
      <x:c r="G199" s="77" t="n"/>
      <x:c r="H199" s="76" t="n"/>
      <x:c r="I199" s="76" t="n"/>
      <x:c r="J199" s="76" t="n"/>
      <x:c r="K199" s="76" t="n"/>
      <x:c r="L199" s="76" t="n"/>
      <x:c r="M199" s="76" t="n"/>
      <x:c r="N199" s="76" t="n"/>
      <x:c r="O199" s="76" t="n"/>
      <x:c r="P199" s="76" t="n"/>
      <x:c r="Q199" s="76" t="n"/>
      <x:c r="R199" s="76" t="n"/>
      <x:c r="S199" s="76" t="n"/>
      <x:c r="T199" s="76" t="n"/>
      <x:c r="U199" s="165" t="n"/>
    </x:row>
    <x:row r="200">
      <x:c r="A200" s="76" t="n"/>
      <x:c r="B200" s="76" t="n"/>
      <x:c r="C200" s="76" t="n"/>
      <x:c r="D200" s="76" t="n"/>
      <x:c r="E200" s="5" t="str">
        <x:f>IF(AND(C200&lt;&gt;"",D200&lt;&gt;""),IFERROR(VALUE(RIGHT(D200,3))-VALUE(RIGHT(C200,3))+1,D200-C200+1),"")</x:f>
      </x:c>
      <x:c r="F200" s="76" t="n"/>
      <x:c r="G200" s="77" t="n"/>
      <x:c r="H200" s="76" t="n"/>
      <x:c r="I200" s="76" t="n"/>
      <x:c r="J200" s="76" t="n"/>
      <x:c r="K200" s="76" t="n"/>
      <x:c r="L200" s="76" t="n"/>
      <x:c r="M200" s="76" t="n"/>
      <x:c r="N200" s="76" t="n"/>
      <x:c r="O200" s="76" t="n"/>
      <x:c r="P200" s="76" t="n"/>
      <x:c r="Q200" s="76" t="n"/>
      <x:c r="R200" s="76" t="n"/>
      <x:c r="S200" s="76" t="n"/>
      <x:c r="T200" s="76" t="n"/>
      <x:c r="U200" s="165" t="n"/>
    </x:row>
    <x:row r="201">
      <x:c r="A201" s="76" t="n"/>
      <x:c r="B201" s="76" t="n"/>
      <x:c r="C201" s="76" t="n"/>
      <x:c r="D201" s="76" t="n"/>
      <x:c r="E201" s="5" t="str">
        <x:f>IF(AND(C201&lt;&gt;"",D201&lt;&gt;""),IFERROR(VALUE(RIGHT(D201,3))-VALUE(RIGHT(C201,3))+1,D201-C201+1),"")</x:f>
      </x:c>
      <x:c r="F201" s="76" t="n"/>
      <x:c r="G201" s="77" t="n"/>
      <x:c r="H201" s="76" t="n"/>
      <x:c r="I201" s="76" t="n"/>
      <x:c r="J201" s="76" t="n"/>
      <x:c r="K201" s="76" t="n"/>
      <x:c r="L201" s="76" t="n"/>
      <x:c r="M201" s="76" t="n"/>
      <x:c r="N201" s="76" t="n"/>
      <x:c r="O201" s="76" t="n"/>
      <x:c r="P201" s="76" t="n"/>
      <x:c r="Q201" s="76" t="n"/>
      <x:c r="R201" s="76" t="n"/>
      <x:c r="S201" s="76" t="n"/>
      <x:c r="T201" s="76" t="n"/>
      <x:c r="U201" s="165" t="n"/>
    </x:row>
    <x:row r="202">
      <x:c r="A202" s="76" t="n"/>
      <x:c r="B202" s="76" t="n"/>
      <x:c r="C202" s="76" t="n"/>
      <x:c r="D202" s="76" t="n"/>
      <x:c r="E202" s="5" t="str">
        <x:f>IF(AND(C202&lt;&gt;"",D202&lt;&gt;""),IFERROR(VALUE(RIGHT(D202,3))-VALUE(RIGHT(C202,3))+1,D202-C202+1),"")</x:f>
      </x:c>
      <x:c r="F202" s="76" t="n"/>
      <x:c r="G202" s="77" t="n"/>
      <x:c r="H202" s="76" t="n"/>
      <x:c r="I202" s="76" t="n"/>
      <x:c r="J202" s="76" t="n"/>
      <x:c r="K202" s="76" t="n"/>
      <x:c r="L202" s="76" t="n"/>
      <x:c r="M202" s="76" t="n"/>
      <x:c r="N202" s="76" t="n"/>
      <x:c r="O202" s="76" t="n"/>
      <x:c r="P202" s="76" t="n"/>
      <x:c r="Q202" s="76" t="n"/>
      <x:c r="R202" s="76" t="n"/>
      <x:c r="S202" s="76" t="n"/>
      <x:c r="T202" s="76" t="n"/>
      <x:c r="U202" s="165" t="n"/>
    </x:row>
    <x:row r="203">
      <x:c r="A203" s="1" t="n"/>
      <x:c r="B203" s="1" t="n"/>
      <x:c r="C203" s="1" t="n"/>
      <x:c r="D203" s="1" t="n"/>
      <x:c r="E203" s="1" t="n"/>
      <x:c r="F203" s="1" t="n"/>
      <x:c r="G203" s="1" t="n"/>
      <x:c r="H203" s="1" t="n"/>
      <x:c r="I203" s="1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</x:row>
    <x:row r="204">
      <x:c r="A204" s="1" t="n"/>
      <x:c r="B204" s="1" t="n"/>
      <x:c r="C204" s="1" t="n"/>
      <x:c r="D204" s="1" t="n"/>
      <x:c r="E204" s="1" t="n"/>
      <x:c r="F204" s="1" t="n"/>
      <x:c r="G204" s="1" t="n"/>
      <x:c r="H204" s="1" t="n"/>
      <x:c r="I204" s="1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</x:row>
    <x:row r="205">
      <x:c r="A205" s="1" t="n"/>
      <x:c r="B205" s="1" t="n"/>
      <x:c r="C205" s="1" t="n"/>
      <x:c r="D205" s="1" t="n"/>
      <x:c r="E205" s="1" t="n"/>
      <x:c r="F205" s="1" t="n"/>
      <x:c r="G205" s="1" t="n"/>
      <x:c r="H205" s="1" t="n"/>
      <x:c r="I205" s="1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</x:row>
    <x:row r="206" s="97" customFormat="1" ht="24" customHeight="1">
      <x:c r="A206" s="117" t="inlineStr">
        <x:is>
          <x:t xml:space="preserve">▪︎ — BIT TABLE</x:t>
        </x:is>
      </x:c>
      <x:c r="B206" s="157" t="n"/>
      <x:c r="C206" s="157" t="n"/>
      <x:c r="D206" s="157" t="n"/>
      <x:c r="E206" s="157" t="n"/>
      <x:c r="F206" s="157" t="n"/>
      <x:c r="G206" s="157" t="n"/>
      <x:c r="H206" s="157" t="n"/>
      <x:c r="I206" s="157" t="n"/>
      <x:c r="J206" s="157" t="n"/>
      <x:c r="K206" s="157" t="n"/>
      <x:c r="L206" s="157" t="n"/>
      <x:c r="M206" s="157" t="n"/>
      <x:c r="N206" s="157" t="n"/>
      <x:c r="O206" s="157" t="n"/>
      <x:c r="P206" s="157" t="n"/>
      <x:c r="Q206" s="157" t="n"/>
      <x:c r="R206" s="157" t="n"/>
      <x:c r="S206" s="157" t="n"/>
      <x:c r="T206" s="157" t="n"/>
    </x:row>
    <x:row r="207" s="97" customFormat="1" ht="30" customHeight="1">
      <x:c r="A207" s="16" t="inlineStr">
        <x:is>
          <x:t xml:space="preserve">1 Bit Position</x:t>
        </x:is>
      </x:c>
      <x:c r="B207" s="16" t="inlineStr">
        <x:is>
          <x:t xml:space="preserve">2 Placement ID</x:t>
        </x:is>
      </x:c>
      <x:c r="C207" s="16" t="inlineStr">
        <x:is>
          <x:t xml:space="preserve">3 Registered Bit Identity</x:t>
        </x:is>
      </x:c>
      <x:c r="D207" s="16" t="inlineStr">
        <x:is>
          <x:t xml:space="preserve">4 Type Code</x:t>
        </x:is>
      </x:c>
      <x:c r="E207" s="16" t="inlineStr">
        <x:is>
          <x:t xml:space="preserve">5 Semantic Placement</x:t>
        </x:is>
      </x:c>
      <x:c r="F207" s="16" t="inlineStr">
        <x:is>
          <x:t xml:space="preserve">6 Parameter / Weight</x:t>
        </x:is>
      </x:c>
      <x:c r="G207" s="16" t="inlineStr">
        <x:is>
          <x:t xml:space="preserve">7 0 Meaning</x:t>
        </x:is>
      </x:c>
      <x:c r="H207" s="16" t="inlineStr">
        <x:is>
          <x:t xml:space="preserve">8 1 Meaning</x:t>
        </x:is>
      </x:c>
      <x:c r="I207" s="16" t="inlineStr">
        <x:is>
          <x:t xml:space="preserve">9 Registry Action</x:t>
        </x:is>
      </x:c>
      <x:c r="J207" s="16" t="inlineStr">
        <x:is>
          <x:t xml:space="preserve">10 Notes</x:t>
        </x:is>
      </x:c>
      <x:c r="K207" s="16" t="inlineStr">
        <x:is>
          <x:t xml:space="preserve">11 Status</x:t>
        </x:is>
      </x:c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</x:row>
    <x:row r="208">
      <x:c r="A208" s="78" t="inlineStr">
        <x:is>
          <x:t xml:space="preserve">B000</x:t>
        </x:is>
      </x:c>
      <x:c r="B208" s="76" t="inlineStr">
        <x:is>
          <x:t xml:space="preserve">MUSIC-128#01</x:t>
        </x:is>
      </x:c>
      <x:c r="C208" s="76" t="inlineStr">
        <x:is>
          <x:t xml:space="preserve">MASK 1</x:t>
        </x:is>
      </x:c>
      <x:c r="D208" s="76" t="inlineStr">
        <x:is>
          <x:t xml:space="preserve">2A</x:t>
        </x:is>
      </x:c>
      <x:c r="E208" s="76" t="inlineStr">
        <x:is>
          <x:t xml:space="preserve">C membership</x:t>
        </x:is>
      </x:c>
      <x:c r="F208" s="76" t="inlineStr">
        <x:is>
          <x:t xml:space="preserve">Membership position 0</x:t>
        </x:is>
      </x:c>
      <x:c r="G208" s="76" t="inlineStr">
        <x:is>
          <x:t xml:space="preserve">pitch class absent</x:t>
        </x:is>
      </x:c>
      <x:c r="H208" s="76" t="inlineStr">
        <x:is>
          <x:t xml:space="preserve">pitch class active</x:t>
        </x:is>
      </x:c>
      <x:c r="I208" s="76" t="inlineStr">
        <x:is>
          <x:t xml:space="preserve">REUSE</x:t>
        </x:is>
      </x:c>
      <x:c r="J208" s="76" t="inlineStr">
        <x:is>
          <x:t xml:space="preserve">A1 Pitch Membership | source BitGroup MASK-12</x:t>
        </x:is>
      </x:c>
      <x:c r="K208" s="76" t="inlineStr">
        <x:is>
          <x:t xml:space="preserve">DRAFT</x:t>
        </x:is>
      </x:c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</x:row>
    <x:row r="209">
      <x:c r="A209" s="78" t="inlineStr">
        <x:is>
          <x:t xml:space="preserve">B001</x:t>
        </x:is>
      </x:c>
      <x:c r="B209" s="76" t="inlineStr">
        <x:is>
          <x:t xml:space="preserve">MUSIC-128#01</x:t>
        </x:is>
      </x:c>
      <x:c r="C209" s="76" t="inlineStr">
        <x:is>
          <x:t xml:space="preserve">MASK 2</x:t>
        </x:is>
      </x:c>
      <x:c r="D209" s="76" t="inlineStr">
        <x:is>
          <x:t xml:space="preserve">2B</x:t>
        </x:is>
      </x:c>
      <x:c r="E209" s="76" t="inlineStr">
        <x:is>
          <x:t xml:space="preserve">C#/Db membership</x:t>
        </x:is>
      </x:c>
      <x:c r="F209" s="76" t="inlineStr">
        <x:is>
          <x:t xml:space="preserve">Membership position 1</x:t>
        </x:is>
      </x:c>
      <x:c r="G209" s="76" t="inlineStr">
        <x:is>
          <x:t xml:space="preserve">pitch class absent</x:t>
        </x:is>
      </x:c>
      <x:c r="H209" s="76" t="inlineStr">
        <x:is>
          <x:t xml:space="preserve">pitch class active</x:t>
        </x:is>
      </x:c>
      <x:c r="I209" s="76" t="inlineStr">
        <x:is>
          <x:t xml:space="preserve">REUSE</x:t>
        </x:is>
      </x:c>
      <x:c r="J209" s="76" t="inlineStr">
        <x:is>
          <x:t xml:space="preserve">A1 Pitch Membership | source BitGroup MASK-12</x:t>
        </x:is>
      </x:c>
      <x:c r="K209" s="76" t="inlineStr">
        <x:is>
          <x:t xml:space="preserve">DRAFT</x:t>
        </x:is>
      </x:c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</x:row>
    <x:row r="210">
      <x:c r="A210" s="78" t="inlineStr">
        <x:is>
          <x:t xml:space="preserve">B002</x:t>
        </x:is>
      </x:c>
      <x:c r="B210" s="76" t="inlineStr">
        <x:is>
          <x:t xml:space="preserve">MUSIC-128#01</x:t>
        </x:is>
      </x:c>
      <x:c r="C210" s="76" t="inlineStr">
        <x:is>
          <x:t xml:space="preserve">MASK 3</x:t>
        </x:is>
      </x:c>
      <x:c r="D210" s="76" t="inlineStr">
        <x:is>
          <x:t xml:space="preserve">2A</x:t>
        </x:is>
      </x:c>
      <x:c r="E210" s="76" t="inlineStr">
        <x:is>
          <x:t xml:space="preserve">D membership</x:t>
        </x:is>
      </x:c>
      <x:c r="F210" s="76" t="inlineStr">
        <x:is>
          <x:t xml:space="preserve">Membership position 2</x:t>
        </x:is>
      </x:c>
      <x:c r="G210" s="76" t="inlineStr">
        <x:is>
          <x:t xml:space="preserve">pitch class absent</x:t>
        </x:is>
      </x:c>
      <x:c r="H210" s="76" t="inlineStr">
        <x:is>
          <x:t xml:space="preserve">pitch class active</x:t>
        </x:is>
      </x:c>
      <x:c r="I210" s="76" t="inlineStr">
        <x:is>
          <x:t xml:space="preserve">REUSE</x:t>
        </x:is>
      </x:c>
      <x:c r="J210" s="76" t="inlineStr">
        <x:is>
          <x:t xml:space="preserve">A1 Pitch Membership | source BitGroup MASK-12</x:t>
        </x:is>
      </x:c>
      <x:c r="K210" s="76" t="inlineStr">
        <x:is>
          <x:t xml:space="preserve">DRAFT</x:t>
        </x:is>
      </x:c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</x:row>
    <x:row r="211">
      <x:c r="A211" s="78" t="inlineStr">
        <x:is>
          <x:t xml:space="preserve">B003</x:t>
        </x:is>
      </x:c>
      <x:c r="B211" s="76" t="inlineStr">
        <x:is>
          <x:t xml:space="preserve">MUSIC-128#01</x:t>
        </x:is>
      </x:c>
      <x:c r="C211" s="76" t="inlineStr">
        <x:is>
          <x:t xml:space="preserve">MASK 4</x:t>
        </x:is>
      </x:c>
      <x:c r="D211" s="76" t="inlineStr">
        <x:is>
          <x:t xml:space="preserve">2B</x:t>
        </x:is>
      </x:c>
      <x:c r="E211" s="76" t="inlineStr">
        <x:is>
          <x:t xml:space="preserve">D#/Eb membership</x:t>
        </x:is>
      </x:c>
      <x:c r="F211" s="76" t="inlineStr">
        <x:is>
          <x:t xml:space="preserve">Membership position 3</x:t>
        </x:is>
      </x:c>
      <x:c r="G211" s="76" t="inlineStr">
        <x:is>
          <x:t xml:space="preserve">pitch class absent</x:t>
        </x:is>
      </x:c>
      <x:c r="H211" s="76" t="inlineStr">
        <x:is>
          <x:t xml:space="preserve">pitch class active</x:t>
        </x:is>
      </x:c>
      <x:c r="I211" s="76" t="inlineStr">
        <x:is>
          <x:t xml:space="preserve">REUSE</x:t>
        </x:is>
      </x:c>
      <x:c r="J211" s="76" t="inlineStr">
        <x:is>
          <x:t xml:space="preserve">A1 Pitch Membership | source BitGroup MASK-12</x:t>
        </x:is>
      </x:c>
      <x:c r="K211" s="76" t="inlineStr">
        <x:is>
          <x:t xml:space="preserve">DRAFT</x:t>
        </x:is>
      </x:c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</x:row>
    <x:row r="212">
      <x:c r="A212" s="78" t="inlineStr">
        <x:is>
          <x:t xml:space="preserve">B004</x:t>
        </x:is>
      </x:c>
      <x:c r="B212" s="76" t="inlineStr">
        <x:is>
          <x:t xml:space="preserve">MUSIC-128#01</x:t>
        </x:is>
      </x:c>
      <x:c r="C212" s="76" t="inlineStr">
        <x:is>
          <x:t xml:space="preserve">MASK 5</x:t>
        </x:is>
      </x:c>
      <x:c r="D212" s="76" t="inlineStr">
        <x:is>
          <x:t xml:space="preserve">2A</x:t>
        </x:is>
      </x:c>
      <x:c r="E212" s="76" t="inlineStr">
        <x:is>
          <x:t xml:space="preserve">E membership</x:t>
        </x:is>
      </x:c>
      <x:c r="F212" s="76" t="inlineStr">
        <x:is>
          <x:t xml:space="preserve">Membership position 4</x:t>
        </x:is>
      </x:c>
      <x:c r="G212" s="76" t="inlineStr">
        <x:is>
          <x:t xml:space="preserve">pitch class absent</x:t>
        </x:is>
      </x:c>
      <x:c r="H212" s="76" t="inlineStr">
        <x:is>
          <x:t xml:space="preserve">pitch class active</x:t>
        </x:is>
      </x:c>
      <x:c r="I212" s="76" t="inlineStr">
        <x:is>
          <x:t xml:space="preserve">REUSE</x:t>
        </x:is>
      </x:c>
      <x:c r="J212" s="76" t="inlineStr">
        <x:is>
          <x:t xml:space="preserve">A1 Pitch Membership | source BitGroup MASK-12</x:t>
        </x:is>
      </x:c>
      <x:c r="K212" s="76" t="inlineStr">
        <x:is>
          <x:t xml:space="preserve">DRAFT</x:t>
        </x:is>
      </x:c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</x:row>
    <x:row r="213">
      <x:c r="A213" s="78" t="inlineStr">
        <x:is>
          <x:t xml:space="preserve">B005</x:t>
        </x:is>
      </x:c>
      <x:c r="B213" s="76" t="inlineStr">
        <x:is>
          <x:t xml:space="preserve">MUSIC-128#01</x:t>
        </x:is>
      </x:c>
      <x:c r="C213" s="76" t="inlineStr">
        <x:is>
          <x:t xml:space="preserve">MASK 6</x:t>
        </x:is>
      </x:c>
      <x:c r="D213" s="76" t="inlineStr">
        <x:is>
          <x:t xml:space="preserve">2B</x:t>
        </x:is>
      </x:c>
      <x:c r="E213" s="76" t="inlineStr">
        <x:is>
          <x:t xml:space="preserve">F membership</x:t>
        </x:is>
      </x:c>
      <x:c r="F213" s="76" t="inlineStr">
        <x:is>
          <x:t xml:space="preserve">Membership position 5</x:t>
        </x:is>
      </x:c>
      <x:c r="G213" s="76" t="inlineStr">
        <x:is>
          <x:t xml:space="preserve">pitch class absent</x:t>
        </x:is>
      </x:c>
      <x:c r="H213" s="76" t="inlineStr">
        <x:is>
          <x:t xml:space="preserve">pitch class active</x:t>
        </x:is>
      </x:c>
      <x:c r="I213" s="76" t="inlineStr">
        <x:is>
          <x:t xml:space="preserve">REUSE</x:t>
        </x:is>
      </x:c>
      <x:c r="J213" s="76" t="inlineStr">
        <x:is>
          <x:t xml:space="preserve">A1 Pitch Membership | source BitGroup MASK-12</x:t>
        </x:is>
      </x:c>
      <x:c r="K213" s="76" t="inlineStr">
        <x:is>
          <x:t xml:space="preserve">DRAFT</x:t>
        </x:is>
      </x:c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</x:row>
    <x:row r="214">
      <x:c r="A214" s="78" t="inlineStr">
        <x:is>
          <x:t xml:space="preserve">B006</x:t>
        </x:is>
      </x:c>
      <x:c r="B214" s="76" t="inlineStr">
        <x:is>
          <x:t xml:space="preserve">MUSIC-128#01</x:t>
        </x:is>
      </x:c>
      <x:c r="C214" s="76" t="inlineStr">
        <x:is>
          <x:t xml:space="preserve">MASK 7</x:t>
        </x:is>
      </x:c>
      <x:c r="D214" s="76" t="inlineStr">
        <x:is>
          <x:t xml:space="preserve">2A</x:t>
        </x:is>
      </x:c>
      <x:c r="E214" s="76" t="inlineStr">
        <x:is>
          <x:t xml:space="preserve">F#/Gb membership</x:t>
        </x:is>
      </x:c>
      <x:c r="F214" s="76" t="inlineStr">
        <x:is>
          <x:t xml:space="preserve">Membership position 6</x:t>
        </x:is>
      </x:c>
      <x:c r="G214" s="76" t="inlineStr">
        <x:is>
          <x:t xml:space="preserve">pitch class absent</x:t>
        </x:is>
      </x:c>
      <x:c r="H214" s="76" t="inlineStr">
        <x:is>
          <x:t xml:space="preserve">pitch class active</x:t>
        </x:is>
      </x:c>
      <x:c r="I214" s="76" t="inlineStr">
        <x:is>
          <x:t xml:space="preserve">REUSE</x:t>
        </x:is>
      </x:c>
      <x:c r="J214" s="76" t="inlineStr">
        <x:is>
          <x:t xml:space="preserve">A1 Pitch Membership | source BitGroup MASK-12</x:t>
        </x:is>
      </x:c>
      <x:c r="K214" s="76" t="inlineStr">
        <x:is>
          <x:t xml:space="preserve">DRAFT</x:t>
        </x:is>
      </x:c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</x:row>
    <x:row r="215">
      <x:c r="A215" s="78" t="inlineStr">
        <x:is>
          <x:t xml:space="preserve">B007</x:t>
        </x:is>
      </x:c>
      <x:c r="B215" s="76" t="inlineStr">
        <x:is>
          <x:t xml:space="preserve">MUSIC-128#01</x:t>
        </x:is>
      </x:c>
      <x:c r="C215" s="76" t="inlineStr">
        <x:is>
          <x:t xml:space="preserve">MASK 8</x:t>
        </x:is>
      </x:c>
      <x:c r="D215" s="76" t="inlineStr">
        <x:is>
          <x:t xml:space="preserve">2B</x:t>
        </x:is>
      </x:c>
      <x:c r="E215" s="76" t="inlineStr">
        <x:is>
          <x:t xml:space="preserve">G membership</x:t>
        </x:is>
      </x:c>
      <x:c r="F215" s="76" t="inlineStr">
        <x:is>
          <x:t xml:space="preserve">Membership position 7</x:t>
        </x:is>
      </x:c>
      <x:c r="G215" s="76" t="inlineStr">
        <x:is>
          <x:t xml:space="preserve">pitch class absent</x:t>
        </x:is>
      </x:c>
      <x:c r="H215" s="76" t="inlineStr">
        <x:is>
          <x:t xml:space="preserve">pitch class active</x:t>
        </x:is>
      </x:c>
      <x:c r="I215" s="76" t="inlineStr">
        <x:is>
          <x:t xml:space="preserve">REUSE</x:t>
        </x:is>
      </x:c>
      <x:c r="J215" s="76" t="inlineStr">
        <x:is>
          <x:t xml:space="preserve">A1 Pitch Membership | source BitGroup MASK-12</x:t>
        </x:is>
      </x:c>
      <x:c r="K215" s="76" t="inlineStr">
        <x:is>
          <x:t xml:space="preserve">DRAFT</x:t>
        </x:is>
      </x:c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</x:row>
    <x:row r="216">
      <x:c r="A216" s="78" t="inlineStr">
        <x:is>
          <x:t xml:space="preserve">B008</x:t>
        </x:is>
      </x:c>
      <x:c r="B216" s="76" t="inlineStr">
        <x:is>
          <x:t xml:space="preserve">MUSIC-128#01</x:t>
        </x:is>
      </x:c>
      <x:c r="C216" s="76" t="inlineStr">
        <x:is>
          <x:t xml:space="preserve">MASK 9</x:t>
        </x:is>
      </x:c>
      <x:c r="D216" s="76" t="inlineStr">
        <x:is>
          <x:t xml:space="preserve">2A</x:t>
        </x:is>
      </x:c>
      <x:c r="E216" s="76" t="inlineStr">
        <x:is>
          <x:t xml:space="preserve">G#/Ab membership</x:t>
        </x:is>
      </x:c>
      <x:c r="F216" s="76" t="inlineStr">
        <x:is>
          <x:t xml:space="preserve">Membership position 8</x:t>
        </x:is>
      </x:c>
      <x:c r="G216" s="76" t="inlineStr">
        <x:is>
          <x:t xml:space="preserve">pitch class absent</x:t>
        </x:is>
      </x:c>
      <x:c r="H216" s="76" t="inlineStr">
        <x:is>
          <x:t xml:space="preserve">pitch class active</x:t>
        </x:is>
      </x:c>
      <x:c r="I216" s="76" t="inlineStr">
        <x:is>
          <x:t xml:space="preserve">REUSE</x:t>
        </x:is>
      </x:c>
      <x:c r="J216" s="76" t="inlineStr">
        <x:is>
          <x:t xml:space="preserve">A1 Pitch Membership | source BitGroup MASK-12</x:t>
        </x:is>
      </x:c>
      <x:c r="K216" s="76" t="inlineStr">
        <x:is>
          <x:t xml:space="preserve">DRAFT</x:t>
        </x:is>
      </x:c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</x:row>
    <x:row r="217">
      <x:c r="A217" s="78" t="inlineStr">
        <x:is>
          <x:t xml:space="preserve">B009</x:t>
        </x:is>
      </x:c>
      <x:c r="B217" s="76" t="inlineStr">
        <x:is>
          <x:t xml:space="preserve">MUSIC-128#01</x:t>
        </x:is>
      </x:c>
      <x:c r="C217" s="76" t="inlineStr">
        <x:is>
          <x:t xml:space="preserve">MASK 10</x:t>
        </x:is>
      </x:c>
      <x:c r="D217" s="76" t="inlineStr">
        <x:is>
          <x:t xml:space="preserve">2B</x:t>
        </x:is>
      </x:c>
      <x:c r="E217" s="76" t="inlineStr">
        <x:is>
          <x:t xml:space="preserve">A membership</x:t>
        </x:is>
      </x:c>
      <x:c r="F217" s="76" t="inlineStr">
        <x:is>
          <x:t xml:space="preserve">Membership position 9</x:t>
        </x:is>
      </x:c>
      <x:c r="G217" s="76" t="inlineStr">
        <x:is>
          <x:t xml:space="preserve">pitch class absent</x:t>
        </x:is>
      </x:c>
      <x:c r="H217" s="76" t="inlineStr">
        <x:is>
          <x:t xml:space="preserve">pitch class active</x:t>
        </x:is>
      </x:c>
      <x:c r="I217" s="76" t="inlineStr">
        <x:is>
          <x:t xml:space="preserve">REUSE</x:t>
        </x:is>
      </x:c>
      <x:c r="J217" s="76" t="inlineStr">
        <x:is>
          <x:t xml:space="preserve">A1 Pitch Membership | source BitGroup MASK-12</x:t>
        </x:is>
      </x:c>
      <x:c r="K217" s="76" t="inlineStr">
        <x:is>
          <x:t xml:space="preserve">DRAFT</x:t>
        </x:is>
      </x:c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</x:row>
    <x:row r="218">
      <x:c r="A218" s="78" t="inlineStr">
        <x:is>
          <x:t xml:space="preserve">B010</x:t>
        </x:is>
      </x:c>
      <x:c r="B218" s="76" t="inlineStr">
        <x:is>
          <x:t xml:space="preserve">MUSIC-128#01</x:t>
        </x:is>
      </x:c>
      <x:c r="C218" s="76" t="inlineStr">
        <x:is>
          <x:t xml:space="preserve">MASK 11</x:t>
        </x:is>
      </x:c>
      <x:c r="D218" s="76" t="inlineStr">
        <x:is>
          <x:t xml:space="preserve">2A</x:t>
        </x:is>
      </x:c>
      <x:c r="E218" s="76" t="inlineStr">
        <x:is>
          <x:t xml:space="preserve">A#/Bb membership</x:t>
        </x:is>
      </x:c>
      <x:c r="F218" s="76" t="inlineStr">
        <x:is>
          <x:t xml:space="preserve">Membership position 10</x:t>
        </x:is>
      </x:c>
      <x:c r="G218" s="76" t="inlineStr">
        <x:is>
          <x:t xml:space="preserve">pitch class absent</x:t>
        </x:is>
      </x:c>
      <x:c r="H218" s="76" t="inlineStr">
        <x:is>
          <x:t xml:space="preserve">pitch class active</x:t>
        </x:is>
      </x:c>
      <x:c r="I218" s="76" t="inlineStr">
        <x:is>
          <x:t xml:space="preserve">REUSE</x:t>
        </x:is>
      </x:c>
      <x:c r="J218" s="76" t="inlineStr">
        <x:is>
          <x:t xml:space="preserve">A1 Pitch Membership | source BitGroup MASK-12</x:t>
        </x:is>
      </x:c>
      <x:c r="K218" s="76" t="inlineStr">
        <x:is>
          <x:t xml:space="preserve">DRAFT</x:t>
        </x:is>
      </x:c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</x:row>
    <x:row r="219">
      <x:c r="A219" s="78" t="inlineStr">
        <x:is>
          <x:t xml:space="preserve">B011</x:t>
        </x:is>
      </x:c>
      <x:c r="B219" s="76" t="inlineStr">
        <x:is>
          <x:t xml:space="preserve">MUSIC-128#01</x:t>
        </x:is>
      </x:c>
      <x:c r="C219" s="76" t="inlineStr">
        <x:is>
          <x:t xml:space="preserve">MASK 12</x:t>
        </x:is>
      </x:c>
      <x:c r="D219" s="76" t="inlineStr">
        <x:is>
          <x:t xml:space="preserve">2B</x:t>
        </x:is>
      </x:c>
      <x:c r="E219" s="76" t="inlineStr">
        <x:is>
          <x:t xml:space="preserve">B membership</x:t>
        </x:is>
      </x:c>
      <x:c r="F219" s="76" t="inlineStr">
        <x:is>
          <x:t xml:space="preserve">Membership position 11</x:t>
        </x:is>
      </x:c>
      <x:c r="G219" s="76" t="inlineStr">
        <x:is>
          <x:t xml:space="preserve">pitch class absent</x:t>
        </x:is>
      </x:c>
      <x:c r="H219" s="76" t="inlineStr">
        <x:is>
          <x:t xml:space="preserve">pitch class active</x:t>
        </x:is>
      </x:c>
      <x:c r="I219" s="76" t="inlineStr">
        <x:is>
          <x:t xml:space="preserve">REUSE</x:t>
        </x:is>
      </x:c>
      <x:c r="J219" s="76" t="inlineStr">
        <x:is>
          <x:t xml:space="preserve">A1 Pitch Membership | source BitGroup MASK-12</x:t>
        </x:is>
      </x:c>
      <x:c r="K219" s="76" t="inlineStr">
        <x:is>
          <x:t xml:space="preserve">DRAFT</x:t>
        </x:is>
      </x:c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</x:row>
    <x:row r="220">
      <x:c r="A220" s="78" t="inlineStr">
        <x:is>
          <x:t xml:space="preserve">B012</x:t>
        </x:is>
      </x:c>
      <x:c r="B220" s="76" t="inlineStr">
        <x:is>
          <x:t xml:space="preserve">MUSIC-128#02</x:t>
        </x:is>
      </x:c>
      <x:c r="C220" s="76" t="inlineStr">
        <x:is>
          <x:t xml:space="preserve">SCALAR 1</x:t>
        </x:is>
      </x:c>
      <x:c r="D220" s="76" t="inlineStr">
        <x:is>
          <x:t xml:space="preserve">1</x:t>
        </x:is>
      </x:c>
      <x:c r="E220" s="76" t="inlineStr">
        <x:is>
          <x:t xml:space="preserve">C Register</x:t>
        </x:is>
      </x:c>
      <x:c r="F220" s="76" t="n">
        <x:v>1</x:v>
      </x:c>
      <x:c r="G220" s="76" t="inlineStr">
        <x:is>
          <x:t xml:space="preserve">inactive</x:t>
        </x:is>
      </x:c>
      <x:c r="H220" s="76" t="inlineStr">
        <x:is>
          <x:t xml:space="preserve">contributes 1</x:t>
        </x:is>
      </x:c>
      <x:c r="I220" s="76" t="inlineStr">
        <x:is>
          <x:t xml:space="preserve">REUSE</x:t>
        </x:is>
      </x:c>
      <x:c r="J220" s="76" t="inlineStr">
        <x:is>
          <x:t xml:space="preserve">B1 C Register | source BitGroup SCALAR-4</x:t>
        </x:is>
      </x:c>
      <x:c r="K220" s="76" t="inlineStr">
        <x:is>
          <x:t xml:space="preserve">DRAFT</x:t>
        </x:is>
      </x:c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</x:row>
    <x:row r="221">
      <x:c r="A221" s="78" t="inlineStr">
        <x:is>
          <x:t xml:space="preserve">B013</x:t>
        </x:is>
      </x:c>
      <x:c r="B221" s="76" t="inlineStr">
        <x:is>
          <x:t xml:space="preserve">MUSIC-128#02</x:t>
        </x:is>
      </x:c>
      <x:c r="C221" s="76" t="inlineStr">
        <x:is>
          <x:t xml:space="preserve">SCALAR 2</x:t>
        </x:is>
      </x:c>
      <x:c r="D221" s="76" t="inlineStr">
        <x:is>
          <x:t xml:space="preserve">1</x:t>
        </x:is>
      </x:c>
      <x:c r="E221" s="76" t="inlineStr">
        <x:is>
          <x:t xml:space="preserve">C Register</x:t>
        </x:is>
      </x:c>
      <x:c r="F221" s="76" t="n">
        <x:v>2</x:v>
      </x:c>
      <x:c r="G221" s="76" t="inlineStr">
        <x:is>
          <x:t xml:space="preserve">inactive</x:t>
        </x:is>
      </x:c>
      <x:c r="H221" s="76" t="inlineStr">
        <x:is>
          <x:t xml:space="preserve">contributes 2</x:t>
        </x:is>
      </x:c>
      <x:c r="I221" s="76" t="inlineStr">
        <x:is>
          <x:t xml:space="preserve">REUSE</x:t>
        </x:is>
      </x:c>
      <x:c r="J221" s="76" t="inlineStr">
        <x:is>
          <x:t xml:space="preserve">B1 C Register | source BitGroup SCALAR-4</x:t>
        </x:is>
      </x:c>
      <x:c r="K221" s="76" t="inlineStr">
        <x:is>
          <x:t xml:space="preserve">DRAFT</x:t>
        </x:is>
      </x:c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</x:row>
    <x:row r="222">
      <x:c r="A222" s="78" t="inlineStr">
        <x:is>
          <x:t xml:space="preserve">B014</x:t>
        </x:is>
      </x:c>
      <x:c r="B222" s="76" t="inlineStr">
        <x:is>
          <x:t xml:space="preserve">MUSIC-128#02</x:t>
        </x:is>
      </x:c>
      <x:c r="C222" s="76" t="inlineStr">
        <x:is>
          <x:t xml:space="preserve">SCALAR 3</x:t>
        </x:is>
      </x:c>
      <x:c r="D222" s="76" t="inlineStr">
        <x:is>
          <x:t xml:space="preserve">1</x:t>
        </x:is>
      </x:c>
      <x:c r="E222" s="76" t="inlineStr">
        <x:is>
          <x:t xml:space="preserve">C Register</x:t>
        </x:is>
      </x:c>
      <x:c r="F222" s="76" t="n">
        <x:v>4</x:v>
      </x:c>
      <x:c r="G222" s="76" t="inlineStr">
        <x:is>
          <x:t xml:space="preserve">inactive</x:t>
        </x:is>
      </x:c>
      <x:c r="H222" s="76" t="inlineStr">
        <x:is>
          <x:t xml:space="preserve">contributes 4</x:t>
        </x:is>
      </x:c>
      <x:c r="I222" s="76" t="inlineStr">
        <x:is>
          <x:t xml:space="preserve">REUSE</x:t>
        </x:is>
      </x:c>
      <x:c r="J222" s="76" t="inlineStr">
        <x:is>
          <x:t xml:space="preserve">B1 C Register | source BitGroup SCALAR-4</x:t>
        </x:is>
      </x:c>
      <x:c r="K222" s="76" t="inlineStr">
        <x:is>
          <x:t xml:space="preserve">DRAFT</x:t>
        </x:is>
      </x:c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</x:row>
    <x:row r="223">
      <x:c r="A223" s="78" t="inlineStr">
        <x:is>
          <x:t xml:space="preserve">B015</x:t>
        </x:is>
      </x:c>
      <x:c r="B223" s="76" t="inlineStr">
        <x:is>
          <x:t xml:space="preserve">MUSIC-128#02</x:t>
        </x:is>
      </x:c>
      <x:c r="C223" s="76" t="inlineStr">
        <x:is>
          <x:t xml:space="preserve">SCALAR 4</x:t>
        </x:is>
      </x:c>
      <x:c r="D223" s="76" t="inlineStr">
        <x:is>
          <x:t xml:space="preserve">1</x:t>
        </x:is>
      </x:c>
      <x:c r="E223" s="76" t="inlineStr">
        <x:is>
          <x:t xml:space="preserve">C Register</x:t>
        </x:is>
      </x:c>
      <x:c r="F223" s="76" t="n">
        <x:v>8</x:v>
      </x:c>
      <x:c r="G223" s="76" t="inlineStr">
        <x:is>
          <x:t xml:space="preserve">inactive</x:t>
        </x:is>
      </x:c>
      <x:c r="H223" s="76" t="inlineStr">
        <x:is>
          <x:t xml:space="preserve">contributes 8</x:t>
        </x:is>
      </x:c>
      <x:c r="I223" s="76" t="inlineStr">
        <x:is>
          <x:t xml:space="preserve">REUSE</x:t>
        </x:is>
      </x:c>
      <x:c r="J223" s="76" t="inlineStr">
        <x:is>
          <x:t xml:space="preserve">B1 C Register | source BitGroup SCALAR-4</x:t>
        </x:is>
      </x:c>
      <x:c r="K223" s="76" t="inlineStr">
        <x:is>
          <x:t xml:space="preserve">DRAFT</x:t>
        </x:is>
      </x:c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</x:row>
    <x:row r="224">
      <x:c r="A224" s="78" t="inlineStr">
        <x:is>
          <x:t xml:space="preserve">B016</x:t>
        </x:is>
      </x:c>
      <x:c r="B224" s="76" t="inlineStr">
        <x:is>
          <x:t xml:space="preserve">MUSIC-128#03</x:t>
        </x:is>
      </x:c>
      <x:c r="C224" s="76" t="inlineStr">
        <x:is>
          <x:t xml:space="preserve">SCALAR 1</x:t>
        </x:is>
      </x:c>
      <x:c r="D224" s="76" t="inlineStr">
        <x:is>
          <x:t xml:space="preserve">1</x:t>
        </x:is>
      </x:c>
      <x:c r="E224" s="76" t="inlineStr">
        <x:is>
          <x:t xml:space="preserve">C#/Db Register</x:t>
        </x:is>
      </x:c>
      <x:c r="F224" s="76" t="n">
        <x:v>1</x:v>
      </x:c>
      <x:c r="G224" s="76" t="inlineStr">
        <x:is>
          <x:t xml:space="preserve">inactive</x:t>
        </x:is>
      </x:c>
      <x:c r="H224" s="76" t="inlineStr">
        <x:is>
          <x:t xml:space="preserve">contributes 1</x:t>
        </x:is>
      </x:c>
      <x:c r="I224" s="76" t="inlineStr">
        <x:is>
          <x:t xml:space="preserve">REUSE</x:t>
        </x:is>
      </x:c>
      <x:c r="J224" s="76" t="inlineStr">
        <x:is>
          <x:t xml:space="preserve">C1 C#/Db Register | source BitGroup SCALAR-4</x:t>
        </x:is>
      </x:c>
      <x:c r="K224" s="76" t="inlineStr">
        <x:is>
          <x:t xml:space="preserve">DRAFT</x:t>
        </x:is>
      </x:c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</x:row>
    <x:row r="225">
      <x:c r="A225" s="78" t="inlineStr">
        <x:is>
          <x:t xml:space="preserve">B017</x:t>
        </x:is>
      </x:c>
      <x:c r="B225" s="76" t="inlineStr">
        <x:is>
          <x:t xml:space="preserve">MUSIC-128#03</x:t>
        </x:is>
      </x:c>
      <x:c r="C225" s="76" t="inlineStr">
        <x:is>
          <x:t xml:space="preserve">SCALAR 2</x:t>
        </x:is>
      </x:c>
      <x:c r="D225" s="76" t="inlineStr">
        <x:is>
          <x:t xml:space="preserve">1</x:t>
        </x:is>
      </x:c>
      <x:c r="E225" s="76" t="inlineStr">
        <x:is>
          <x:t xml:space="preserve">C#/Db Register</x:t>
        </x:is>
      </x:c>
      <x:c r="F225" s="76" t="n">
        <x:v>2</x:v>
      </x:c>
      <x:c r="G225" s="76" t="inlineStr">
        <x:is>
          <x:t xml:space="preserve">inactive</x:t>
        </x:is>
      </x:c>
      <x:c r="H225" s="76" t="inlineStr">
        <x:is>
          <x:t xml:space="preserve">contributes 2</x:t>
        </x:is>
      </x:c>
      <x:c r="I225" s="76" t="inlineStr">
        <x:is>
          <x:t xml:space="preserve">REUSE</x:t>
        </x:is>
      </x:c>
      <x:c r="J225" s="76" t="inlineStr">
        <x:is>
          <x:t xml:space="preserve">C1 C#/Db Register | source BitGroup SCALAR-4</x:t>
        </x:is>
      </x:c>
      <x:c r="K225" s="76" t="inlineStr">
        <x:is>
          <x:t xml:space="preserve">DRAFT</x:t>
        </x:is>
      </x:c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</x:row>
    <x:row r="226">
      <x:c r="A226" s="78" t="inlineStr">
        <x:is>
          <x:t xml:space="preserve">B018</x:t>
        </x:is>
      </x:c>
      <x:c r="B226" s="76" t="inlineStr">
        <x:is>
          <x:t xml:space="preserve">MUSIC-128#03</x:t>
        </x:is>
      </x:c>
      <x:c r="C226" s="76" t="inlineStr">
        <x:is>
          <x:t xml:space="preserve">SCALAR 3</x:t>
        </x:is>
      </x:c>
      <x:c r="D226" s="76" t="inlineStr">
        <x:is>
          <x:t xml:space="preserve">1</x:t>
        </x:is>
      </x:c>
      <x:c r="E226" s="76" t="inlineStr">
        <x:is>
          <x:t xml:space="preserve">C#/Db Register</x:t>
        </x:is>
      </x:c>
      <x:c r="F226" s="76" t="n">
        <x:v>4</x:v>
      </x:c>
      <x:c r="G226" s="76" t="inlineStr">
        <x:is>
          <x:t xml:space="preserve">inactive</x:t>
        </x:is>
      </x:c>
      <x:c r="H226" s="76" t="inlineStr">
        <x:is>
          <x:t xml:space="preserve">contributes 4</x:t>
        </x:is>
      </x:c>
      <x:c r="I226" s="76" t="inlineStr">
        <x:is>
          <x:t xml:space="preserve">REUSE</x:t>
        </x:is>
      </x:c>
      <x:c r="J226" s="76" t="inlineStr">
        <x:is>
          <x:t xml:space="preserve">C1 C#/Db Register | source BitGroup SCALAR-4</x:t>
        </x:is>
      </x:c>
      <x:c r="K226" s="76" t="inlineStr">
        <x:is>
          <x:t xml:space="preserve">DRAFT</x:t>
        </x:is>
      </x:c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</x:row>
    <x:row r="227">
      <x:c r="A227" s="78" t="inlineStr">
        <x:is>
          <x:t xml:space="preserve">B019</x:t>
        </x:is>
      </x:c>
      <x:c r="B227" s="76" t="inlineStr">
        <x:is>
          <x:t xml:space="preserve">MUSIC-128#03</x:t>
        </x:is>
      </x:c>
      <x:c r="C227" s="76" t="inlineStr">
        <x:is>
          <x:t xml:space="preserve">SCALAR 4</x:t>
        </x:is>
      </x:c>
      <x:c r="D227" s="76" t="inlineStr">
        <x:is>
          <x:t xml:space="preserve">1</x:t>
        </x:is>
      </x:c>
      <x:c r="E227" s="76" t="inlineStr">
        <x:is>
          <x:t xml:space="preserve">C#/Db Register</x:t>
        </x:is>
      </x:c>
      <x:c r="F227" s="76" t="n">
        <x:v>8</x:v>
      </x:c>
      <x:c r="G227" s="76" t="inlineStr">
        <x:is>
          <x:t xml:space="preserve">inactive</x:t>
        </x:is>
      </x:c>
      <x:c r="H227" s="76" t="inlineStr">
        <x:is>
          <x:t xml:space="preserve">contributes 8</x:t>
        </x:is>
      </x:c>
      <x:c r="I227" s="76" t="inlineStr">
        <x:is>
          <x:t xml:space="preserve">REUSE</x:t>
        </x:is>
      </x:c>
      <x:c r="J227" s="76" t="inlineStr">
        <x:is>
          <x:t xml:space="preserve">C1 C#/Db Register | source BitGroup SCALAR-4</x:t>
        </x:is>
      </x:c>
      <x:c r="K227" s="76" t="inlineStr">
        <x:is>
          <x:t xml:space="preserve">DRAFT</x:t>
        </x:is>
      </x:c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</x:row>
    <x:row r="228">
      <x:c r="A228" s="78" t="inlineStr">
        <x:is>
          <x:t xml:space="preserve">B020</x:t>
        </x:is>
      </x:c>
      <x:c r="B228" s="76" t="inlineStr">
        <x:is>
          <x:t xml:space="preserve">MUSIC-128#04</x:t>
        </x:is>
      </x:c>
      <x:c r="C228" s="76" t="inlineStr">
        <x:is>
          <x:t xml:space="preserve">SCALAR 1</x:t>
        </x:is>
      </x:c>
      <x:c r="D228" s="76" t="inlineStr">
        <x:is>
          <x:t xml:space="preserve">1</x:t>
        </x:is>
      </x:c>
      <x:c r="E228" s="76" t="inlineStr">
        <x:is>
          <x:t xml:space="preserve">D Register</x:t>
        </x:is>
      </x:c>
      <x:c r="F228" s="76" t="n">
        <x:v>1</x:v>
      </x:c>
      <x:c r="G228" s="76" t="inlineStr">
        <x:is>
          <x:t xml:space="preserve">inactive</x:t>
        </x:is>
      </x:c>
      <x:c r="H228" s="76" t="inlineStr">
        <x:is>
          <x:t xml:space="preserve">contributes 1</x:t>
        </x:is>
      </x:c>
      <x:c r="I228" s="76" t="inlineStr">
        <x:is>
          <x:t xml:space="preserve">REUSE</x:t>
        </x:is>
      </x:c>
      <x:c r="J228" s="76" t="inlineStr">
        <x:is>
          <x:t xml:space="preserve">D1 D Register | source BitGroup SCALAR-4</x:t>
        </x:is>
      </x:c>
      <x:c r="K228" s="76" t="inlineStr">
        <x:is>
          <x:t xml:space="preserve">DRAFT</x:t>
        </x:is>
      </x:c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</x:row>
    <x:row r="229">
      <x:c r="A229" s="78" t="inlineStr">
        <x:is>
          <x:t xml:space="preserve">B021</x:t>
        </x:is>
      </x:c>
      <x:c r="B229" s="76" t="inlineStr">
        <x:is>
          <x:t xml:space="preserve">MUSIC-128#04</x:t>
        </x:is>
      </x:c>
      <x:c r="C229" s="76" t="inlineStr">
        <x:is>
          <x:t xml:space="preserve">SCALAR 2</x:t>
        </x:is>
      </x:c>
      <x:c r="D229" s="76" t="inlineStr">
        <x:is>
          <x:t xml:space="preserve">1</x:t>
        </x:is>
      </x:c>
      <x:c r="E229" s="76" t="inlineStr">
        <x:is>
          <x:t xml:space="preserve">D Register</x:t>
        </x:is>
      </x:c>
      <x:c r="F229" s="76" t="n">
        <x:v>2</x:v>
      </x:c>
      <x:c r="G229" s="76" t="inlineStr">
        <x:is>
          <x:t xml:space="preserve">inactive</x:t>
        </x:is>
      </x:c>
      <x:c r="H229" s="76" t="inlineStr">
        <x:is>
          <x:t xml:space="preserve">contributes 2</x:t>
        </x:is>
      </x:c>
      <x:c r="I229" s="76" t="inlineStr">
        <x:is>
          <x:t xml:space="preserve">REUSE</x:t>
        </x:is>
      </x:c>
      <x:c r="J229" s="76" t="inlineStr">
        <x:is>
          <x:t xml:space="preserve">D1 D Register | source BitGroup SCALAR-4</x:t>
        </x:is>
      </x:c>
      <x:c r="K229" s="76" t="inlineStr">
        <x:is>
          <x:t xml:space="preserve">DRAFT</x:t>
        </x:is>
      </x:c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</x:row>
    <x:row r="230">
      <x:c r="A230" s="78" t="inlineStr">
        <x:is>
          <x:t xml:space="preserve">B022</x:t>
        </x:is>
      </x:c>
      <x:c r="B230" s="76" t="inlineStr">
        <x:is>
          <x:t xml:space="preserve">MUSIC-128#04</x:t>
        </x:is>
      </x:c>
      <x:c r="C230" s="76" t="inlineStr">
        <x:is>
          <x:t xml:space="preserve">SCALAR 3</x:t>
        </x:is>
      </x:c>
      <x:c r="D230" s="76" t="inlineStr">
        <x:is>
          <x:t xml:space="preserve">1</x:t>
        </x:is>
      </x:c>
      <x:c r="E230" s="76" t="inlineStr">
        <x:is>
          <x:t xml:space="preserve">D Register</x:t>
        </x:is>
      </x:c>
      <x:c r="F230" s="76" t="n">
        <x:v>4</x:v>
      </x:c>
      <x:c r="G230" s="76" t="inlineStr">
        <x:is>
          <x:t xml:space="preserve">inactive</x:t>
        </x:is>
      </x:c>
      <x:c r="H230" s="76" t="inlineStr">
        <x:is>
          <x:t xml:space="preserve">contributes 4</x:t>
        </x:is>
      </x:c>
      <x:c r="I230" s="76" t="inlineStr">
        <x:is>
          <x:t xml:space="preserve">REUSE</x:t>
        </x:is>
      </x:c>
      <x:c r="J230" s="76" t="inlineStr">
        <x:is>
          <x:t xml:space="preserve">D1 D Register | source BitGroup SCALAR-4</x:t>
        </x:is>
      </x:c>
      <x:c r="K230" s="76" t="inlineStr">
        <x:is>
          <x:t xml:space="preserve">DRAFT</x:t>
        </x:is>
      </x:c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</x:row>
    <x:row r="231">
      <x:c r="A231" s="78" t="inlineStr">
        <x:is>
          <x:t xml:space="preserve">B023</x:t>
        </x:is>
      </x:c>
      <x:c r="B231" s="76" t="inlineStr">
        <x:is>
          <x:t xml:space="preserve">MUSIC-128#04</x:t>
        </x:is>
      </x:c>
      <x:c r="C231" s="76" t="inlineStr">
        <x:is>
          <x:t xml:space="preserve">SCALAR 4</x:t>
        </x:is>
      </x:c>
      <x:c r="D231" s="76" t="inlineStr">
        <x:is>
          <x:t xml:space="preserve">1</x:t>
        </x:is>
      </x:c>
      <x:c r="E231" s="76" t="inlineStr">
        <x:is>
          <x:t xml:space="preserve">D Register</x:t>
        </x:is>
      </x:c>
      <x:c r="F231" s="76" t="n">
        <x:v>8</x:v>
      </x:c>
      <x:c r="G231" s="76" t="inlineStr">
        <x:is>
          <x:t xml:space="preserve">inactive</x:t>
        </x:is>
      </x:c>
      <x:c r="H231" s="76" t="inlineStr">
        <x:is>
          <x:t xml:space="preserve">contributes 8</x:t>
        </x:is>
      </x:c>
      <x:c r="I231" s="76" t="inlineStr">
        <x:is>
          <x:t xml:space="preserve">REUSE</x:t>
        </x:is>
      </x:c>
      <x:c r="J231" s="76" t="inlineStr">
        <x:is>
          <x:t xml:space="preserve">D1 D Register | source BitGroup SCALAR-4</x:t>
        </x:is>
      </x:c>
      <x:c r="K231" s="76" t="inlineStr">
        <x:is>
          <x:t xml:space="preserve">DRAFT</x:t>
        </x:is>
      </x:c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</x:row>
    <x:row r="232">
      <x:c r="A232" s="78" t="inlineStr">
        <x:is>
          <x:t xml:space="preserve">B024</x:t>
        </x:is>
      </x:c>
      <x:c r="B232" s="76" t="inlineStr">
        <x:is>
          <x:t xml:space="preserve">MUSIC-128#05</x:t>
        </x:is>
      </x:c>
      <x:c r="C232" s="76" t="inlineStr">
        <x:is>
          <x:t xml:space="preserve">SCALAR 1</x:t>
        </x:is>
      </x:c>
      <x:c r="D232" s="76" t="inlineStr">
        <x:is>
          <x:t xml:space="preserve">1</x:t>
        </x:is>
      </x:c>
      <x:c r="E232" s="76" t="inlineStr">
        <x:is>
          <x:t xml:space="preserve">D#/Eb Register</x:t>
        </x:is>
      </x:c>
      <x:c r="F232" s="76" t="n">
        <x:v>1</x:v>
      </x:c>
      <x:c r="G232" s="76" t="inlineStr">
        <x:is>
          <x:t xml:space="preserve">inactive</x:t>
        </x:is>
      </x:c>
      <x:c r="H232" s="76" t="inlineStr">
        <x:is>
          <x:t xml:space="preserve">contributes 1</x:t>
        </x:is>
      </x:c>
      <x:c r="I232" s="76" t="inlineStr">
        <x:is>
          <x:t xml:space="preserve">REUSE</x:t>
        </x:is>
      </x:c>
      <x:c r="J232" s="76" t="inlineStr">
        <x:is>
          <x:t xml:space="preserve">E1 D#/Eb Register | source BitGroup SCALAR-4</x:t>
        </x:is>
      </x:c>
      <x:c r="K232" s="76" t="inlineStr">
        <x:is>
          <x:t xml:space="preserve">DRAFT</x:t>
        </x:is>
      </x:c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</x:row>
    <x:row r="233">
      <x:c r="A233" s="78" t="inlineStr">
        <x:is>
          <x:t xml:space="preserve">B025</x:t>
        </x:is>
      </x:c>
      <x:c r="B233" s="76" t="inlineStr">
        <x:is>
          <x:t xml:space="preserve">MUSIC-128#05</x:t>
        </x:is>
      </x:c>
      <x:c r="C233" s="76" t="inlineStr">
        <x:is>
          <x:t xml:space="preserve">SCALAR 2</x:t>
        </x:is>
      </x:c>
      <x:c r="D233" s="76" t="inlineStr">
        <x:is>
          <x:t xml:space="preserve">1</x:t>
        </x:is>
      </x:c>
      <x:c r="E233" s="76" t="inlineStr">
        <x:is>
          <x:t xml:space="preserve">D#/Eb Register</x:t>
        </x:is>
      </x:c>
      <x:c r="F233" s="76" t="n">
        <x:v>2</x:v>
      </x:c>
      <x:c r="G233" s="76" t="inlineStr">
        <x:is>
          <x:t xml:space="preserve">inactive</x:t>
        </x:is>
      </x:c>
      <x:c r="H233" s="76" t="inlineStr">
        <x:is>
          <x:t xml:space="preserve">contributes 2</x:t>
        </x:is>
      </x:c>
      <x:c r="I233" s="76" t="inlineStr">
        <x:is>
          <x:t xml:space="preserve">REUSE</x:t>
        </x:is>
      </x:c>
      <x:c r="J233" s="76" t="inlineStr">
        <x:is>
          <x:t xml:space="preserve">E1 D#/Eb Register | source BitGroup SCALAR-4</x:t>
        </x:is>
      </x:c>
      <x:c r="K233" s="76" t="inlineStr">
        <x:is>
          <x:t xml:space="preserve">DRAFT</x:t>
        </x:is>
      </x:c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</x:row>
    <x:row r="234">
      <x:c r="A234" s="78" t="inlineStr">
        <x:is>
          <x:t xml:space="preserve">B026</x:t>
        </x:is>
      </x:c>
      <x:c r="B234" s="76" t="inlineStr">
        <x:is>
          <x:t xml:space="preserve">MUSIC-128#05</x:t>
        </x:is>
      </x:c>
      <x:c r="C234" s="76" t="inlineStr">
        <x:is>
          <x:t xml:space="preserve">SCALAR 3</x:t>
        </x:is>
      </x:c>
      <x:c r="D234" s="76" t="inlineStr">
        <x:is>
          <x:t xml:space="preserve">1</x:t>
        </x:is>
      </x:c>
      <x:c r="E234" s="76" t="inlineStr">
        <x:is>
          <x:t xml:space="preserve">D#/Eb Register</x:t>
        </x:is>
      </x:c>
      <x:c r="F234" s="76" t="n">
        <x:v>4</x:v>
      </x:c>
      <x:c r="G234" s="76" t="inlineStr">
        <x:is>
          <x:t xml:space="preserve">inactive</x:t>
        </x:is>
      </x:c>
      <x:c r="H234" s="76" t="inlineStr">
        <x:is>
          <x:t xml:space="preserve">contributes 4</x:t>
        </x:is>
      </x:c>
      <x:c r="I234" s="76" t="inlineStr">
        <x:is>
          <x:t xml:space="preserve">REUSE</x:t>
        </x:is>
      </x:c>
      <x:c r="J234" s="76" t="inlineStr">
        <x:is>
          <x:t xml:space="preserve">E1 D#/Eb Register | source BitGroup SCALAR-4</x:t>
        </x:is>
      </x:c>
      <x:c r="K234" s="76" t="inlineStr">
        <x:is>
          <x:t xml:space="preserve">DRAFT</x:t>
        </x:is>
      </x:c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</x:row>
    <x:row r="235">
      <x:c r="A235" s="78" t="inlineStr">
        <x:is>
          <x:t xml:space="preserve">B027</x:t>
        </x:is>
      </x:c>
      <x:c r="B235" s="76" t="inlineStr">
        <x:is>
          <x:t xml:space="preserve">MUSIC-128#05</x:t>
        </x:is>
      </x:c>
      <x:c r="C235" s="76" t="inlineStr">
        <x:is>
          <x:t xml:space="preserve">SCALAR 4</x:t>
        </x:is>
      </x:c>
      <x:c r="D235" s="76" t="inlineStr">
        <x:is>
          <x:t xml:space="preserve">1</x:t>
        </x:is>
      </x:c>
      <x:c r="E235" s="76" t="inlineStr">
        <x:is>
          <x:t xml:space="preserve">D#/Eb Register</x:t>
        </x:is>
      </x:c>
      <x:c r="F235" s="76" t="n">
        <x:v>8</x:v>
      </x:c>
      <x:c r="G235" s="76" t="inlineStr">
        <x:is>
          <x:t xml:space="preserve">inactive</x:t>
        </x:is>
      </x:c>
      <x:c r="H235" s="76" t="inlineStr">
        <x:is>
          <x:t xml:space="preserve">contributes 8</x:t>
        </x:is>
      </x:c>
      <x:c r="I235" s="76" t="inlineStr">
        <x:is>
          <x:t xml:space="preserve">REUSE</x:t>
        </x:is>
      </x:c>
      <x:c r="J235" s="76" t="inlineStr">
        <x:is>
          <x:t xml:space="preserve">E1 D#/Eb Register | source BitGroup SCALAR-4</x:t>
        </x:is>
      </x:c>
      <x:c r="K235" s="76" t="inlineStr">
        <x:is>
          <x:t xml:space="preserve">DRAFT</x:t>
        </x:is>
      </x:c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</x:row>
    <x:row r="236">
      <x:c r="A236" s="78" t="inlineStr">
        <x:is>
          <x:t xml:space="preserve">B028</x:t>
        </x:is>
      </x:c>
      <x:c r="B236" s="76" t="inlineStr">
        <x:is>
          <x:t xml:space="preserve">MUSIC-128#06</x:t>
        </x:is>
      </x:c>
      <x:c r="C236" s="76" t="inlineStr">
        <x:is>
          <x:t xml:space="preserve">SCALAR 1</x:t>
        </x:is>
      </x:c>
      <x:c r="D236" s="76" t="inlineStr">
        <x:is>
          <x:t xml:space="preserve">1</x:t>
        </x:is>
      </x:c>
      <x:c r="E236" s="76" t="inlineStr">
        <x:is>
          <x:t xml:space="preserve">E Register</x:t>
        </x:is>
      </x:c>
      <x:c r="F236" s="76" t="n">
        <x:v>1</x:v>
      </x:c>
      <x:c r="G236" s="76" t="inlineStr">
        <x:is>
          <x:t xml:space="preserve">inactive</x:t>
        </x:is>
      </x:c>
      <x:c r="H236" s="76" t="inlineStr">
        <x:is>
          <x:t xml:space="preserve">contributes 1</x:t>
        </x:is>
      </x:c>
      <x:c r="I236" s="76" t="inlineStr">
        <x:is>
          <x:t xml:space="preserve">REUSE</x:t>
        </x:is>
      </x:c>
      <x:c r="J236" s="76" t="inlineStr">
        <x:is>
          <x:t xml:space="preserve">F1 E Register | source BitGroup SCALAR-4</x:t>
        </x:is>
      </x:c>
      <x:c r="K236" s="76" t="inlineStr">
        <x:is>
          <x:t xml:space="preserve">DRAFT</x:t>
        </x:is>
      </x:c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</x:row>
    <x:row r="237">
      <x:c r="A237" s="78" t="inlineStr">
        <x:is>
          <x:t xml:space="preserve">B029</x:t>
        </x:is>
      </x:c>
      <x:c r="B237" s="76" t="inlineStr">
        <x:is>
          <x:t xml:space="preserve">MUSIC-128#06</x:t>
        </x:is>
      </x:c>
      <x:c r="C237" s="76" t="inlineStr">
        <x:is>
          <x:t xml:space="preserve">SCALAR 2</x:t>
        </x:is>
      </x:c>
      <x:c r="D237" s="76" t="inlineStr">
        <x:is>
          <x:t xml:space="preserve">1</x:t>
        </x:is>
      </x:c>
      <x:c r="E237" s="76" t="inlineStr">
        <x:is>
          <x:t xml:space="preserve">E Register</x:t>
        </x:is>
      </x:c>
      <x:c r="F237" s="76" t="n">
        <x:v>2</x:v>
      </x:c>
      <x:c r="G237" s="76" t="inlineStr">
        <x:is>
          <x:t xml:space="preserve">inactive</x:t>
        </x:is>
      </x:c>
      <x:c r="H237" s="76" t="inlineStr">
        <x:is>
          <x:t xml:space="preserve">contributes 2</x:t>
        </x:is>
      </x:c>
      <x:c r="I237" s="76" t="inlineStr">
        <x:is>
          <x:t xml:space="preserve">REUSE</x:t>
        </x:is>
      </x:c>
      <x:c r="J237" s="76" t="inlineStr">
        <x:is>
          <x:t xml:space="preserve">F1 E Register | source BitGroup SCALAR-4</x:t>
        </x:is>
      </x:c>
      <x:c r="K237" s="76" t="inlineStr">
        <x:is>
          <x:t xml:space="preserve">DRAFT</x:t>
        </x:is>
      </x:c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</x:row>
    <x:row r="238">
      <x:c r="A238" s="78" t="inlineStr">
        <x:is>
          <x:t xml:space="preserve">B030</x:t>
        </x:is>
      </x:c>
      <x:c r="B238" s="76" t="inlineStr">
        <x:is>
          <x:t xml:space="preserve">MUSIC-128#06</x:t>
        </x:is>
      </x:c>
      <x:c r="C238" s="76" t="inlineStr">
        <x:is>
          <x:t xml:space="preserve">SCALAR 3</x:t>
        </x:is>
      </x:c>
      <x:c r="D238" s="76" t="inlineStr">
        <x:is>
          <x:t xml:space="preserve">1</x:t>
        </x:is>
      </x:c>
      <x:c r="E238" s="76" t="inlineStr">
        <x:is>
          <x:t xml:space="preserve">E Register</x:t>
        </x:is>
      </x:c>
      <x:c r="F238" s="76" t="n">
        <x:v>4</x:v>
      </x:c>
      <x:c r="G238" s="76" t="inlineStr">
        <x:is>
          <x:t xml:space="preserve">inactive</x:t>
        </x:is>
      </x:c>
      <x:c r="H238" s="76" t="inlineStr">
        <x:is>
          <x:t xml:space="preserve">contributes 4</x:t>
        </x:is>
      </x:c>
      <x:c r="I238" s="76" t="inlineStr">
        <x:is>
          <x:t xml:space="preserve">REUSE</x:t>
        </x:is>
      </x:c>
      <x:c r="J238" s="76" t="inlineStr">
        <x:is>
          <x:t xml:space="preserve">F1 E Register | source BitGroup SCALAR-4</x:t>
        </x:is>
      </x:c>
      <x:c r="K238" s="76" t="inlineStr">
        <x:is>
          <x:t xml:space="preserve">DRAFT</x:t>
        </x:is>
      </x:c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</x:row>
    <x:row r="239">
      <x:c r="A239" s="78" t="inlineStr">
        <x:is>
          <x:t xml:space="preserve">B031</x:t>
        </x:is>
      </x:c>
      <x:c r="B239" s="76" t="inlineStr">
        <x:is>
          <x:t xml:space="preserve">MUSIC-128#06</x:t>
        </x:is>
      </x:c>
      <x:c r="C239" s="76" t="inlineStr">
        <x:is>
          <x:t xml:space="preserve">SCALAR 4</x:t>
        </x:is>
      </x:c>
      <x:c r="D239" s="76" t="inlineStr">
        <x:is>
          <x:t xml:space="preserve">1</x:t>
        </x:is>
      </x:c>
      <x:c r="E239" s="76" t="inlineStr">
        <x:is>
          <x:t xml:space="preserve">E Register</x:t>
        </x:is>
      </x:c>
      <x:c r="F239" s="76" t="n">
        <x:v>8</x:v>
      </x:c>
      <x:c r="G239" s="76" t="inlineStr">
        <x:is>
          <x:t xml:space="preserve">inactive</x:t>
        </x:is>
      </x:c>
      <x:c r="H239" s="76" t="inlineStr">
        <x:is>
          <x:t xml:space="preserve">contributes 8</x:t>
        </x:is>
      </x:c>
      <x:c r="I239" s="76" t="inlineStr">
        <x:is>
          <x:t xml:space="preserve">REUSE</x:t>
        </x:is>
      </x:c>
      <x:c r="J239" s="76" t="inlineStr">
        <x:is>
          <x:t xml:space="preserve">F1 E Register | source BitGroup SCALAR-4</x:t>
        </x:is>
      </x:c>
      <x:c r="K239" s="76" t="inlineStr">
        <x:is>
          <x:t xml:space="preserve">DRAFT</x:t>
        </x:is>
      </x:c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</x:row>
    <x:row r="240">
      <x:c r="A240" s="78" t="inlineStr">
        <x:is>
          <x:t xml:space="preserve">B032</x:t>
        </x:is>
      </x:c>
      <x:c r="B240" s="76" t="inlineStr">
        <x:is>
          <x:t xml:space="preserve">MUSIC-128#07</x:t>
        </x:is>
      </x:c>
      <x:c r="C240" s="76" t="inlineStr">
        <x:is>
          <x:t xml:space="preserve">SCALAR 1</x:t>
        </x:is>
      </x:c>
      <x:c r="D240" s="76" t="inlineStr">
        <x:is>
          <x:t xml:space="preserve">1</x:t>
        </x:is>
      </x:c>
      <x:c r="E240" s="76" t="inlineStr">
        <x:is>
          <x:t xml:space="preserve">F Register</x:t>
        </x:is>
      </x:c>
      <x:c r="F240" s="76" t="n">
        <x:v>1</x:v>
      </x:c>
      <x:c r="G240" s="76" t="inlineStr">
        <x:is>
          <x:t xml:space="preserve">inactive</x:t>
        </x:is>
      </x:c>
      <x:c r="H240" s="76" t="inlineStr">
        <x:is>
          <x:t xml:space="preserve">contributes 1</x:t>
        </x:is>
      </x:c>
      <x:c r="I240" s="76" t="inlineStr">
        <x:is>
          <x:t xml:space="preserve">REUSE</x:t>
        </x:is>
      </x:c>
      <x:c r="J240" s="76" t="inlineStr">
        <x:is>
          <x:t xml:space="preserve">G1 F Register | source BitGroup SCALAR-4</x:t>
        </x:is>
      </x:c>
      <x:c r="K240" s="76" t="inlineStr">
        <x:is>
          <x:t xml:space="preserve">DRAFT</x:t>
        </x:is>
      </x:c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</x:row>
    <x:row r="241">
      <x:c r="A241" s="78" t="inlineStr">
        <x:is>
          <x:t xml:space="preserve">B033</x:t>
        </x:is>
      </x:c>
      <x:c r="B241" s="76" t="inlineStr">
        <x:is>
          <x:t xml:space="preserve">MUSIC-128#07</x:t>
        </x:is>
      </x:c>
      <x:c r="C241" s="76" t="inlineStr">
        <x:is>
          <x:t xml:space="preserve">SCALAR 2</x:t>
        </x:is>
      </x:c>
      <x:c r="D241" s="76" t="inlineStr">
        <x:is>
          <x:t xml:space="preserve">1</x:t>
        </x:is>
      </x:c>
      <x:c r="E241" s="76" t="inlineStr">
        <x:is>
          <x:t xml:space="preserve">F Register</x:t>
        </x:is>
      </x:c>
      <x:c r="F241" s="76" t="n">
        <x:v>2</x:v>
      </x:c>
      <x:c r="G241" s="76" t="inlineStr">
        <x:is>
          <x:t xml:space="preserve">inactive</x:t>
        </x:is>
      </x:c>
      <x:c r="H241" s="76" t="inlineStr">
        <x:is>
          <x:t xml:space="preserve">contributes 2</x:t>
        </x:is>
      </x:c>
      <x:c r="I241" s="76" t="inlineStr">
        <x:is>
          <x:t xml:space="preserve">REUSE</x:t>
        </x:is>
      </x:c>
      <x:c r="J241" s="76" t="inlineStr">
        <x:is>
          <x:t xml:space="preserve">G1 F Register | source BitGroup SCALAR-4</x:t>
        </x:is>
      </x:c>
      <x:c r="K241" s="76" t="inlineStr">
        <x:is>
          <x:t xml:space="preserve">DRAFT</x:t>
        </x:is>
      </x:c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</x:row>
    <x:row r="242">
      <x:c r="A242" s="78" t="inlineStr">
        <x:is>
          <x:t xml:space="preserve">B034</x:t>
        </x:is>
      </x:c>
      <x:c r="B242" s="76" t="inlineStr">
        <x:is>
          <x:t xml:space="preserve">MUSIC-128#07</x:t>
        </x:is>
      </x:c>
      <x:c r="C242" s="76" t="inlineStr">
        <x:is>
          <x:t xml:space="preserve">SCALAR 3</x:t>
        </x:is>
      </x:c>
      <x:c r="D242" s="76" t="inlineStr">
        <x:is>
          <x:t xml:space="preserve">1</x:t>
        </x:is>
      </x:c>
      <x:c r="E242" s="76" t="inlineStr">
        <x:is>
          <x:t xml:space="preserve">F Register</x:t>
        </x:is>
      </x:c>
      <x:c r="F242" s="76" t="n">
        <x:v>4</x:v>
      </x:c>
      <x:c r="G242" s="76" t="inlineStr">
        <x:is>
          <x:t xml:space="preserve">inactive</x:t>
        </x:is>
      </x:c>
      <x:c r="H242" s="76" t="inlineStr">
        <x:is>
          <x:t xml:space="preserve">contributes 4</x:t>
        </x:is>
      </x:c>
      <x:c r="I242" s="76" t="inlineStr">
        <x:is>
          <x:t xml:space="preserve">REUSE</x:t>
        </x:is>
      </x:c>
      <x:c r="J242" s="76" t="inlineStr">
        <x:is>
          <x:t xml:space="preserve">G1 F Register | source BitGroup SCALAR-4</x:t>
        </x:is>
      </x:c>
      <x:c r="K242" s="76" t="inlineStr">
        <x:is>
          <x:t xml:space="preserve">DRAFT</x:t>
        </x:is>
      </x:c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</x:row>
    <x:row r="243">
      <x:c r="A243" s="78" t="inlineStr">
        <x:is>
          <x:t xml:space="preserve">B035</x:t>
        </x:is>
      </x:c>
      <x:c r="B243" s="76" t="inlineStr">
        <x:is>
          <x:t xml:space="preserve">MUSIC-128#07</x:t>
        </x:is>
      </x:c>
      <x:c r="C243" s="76" t="inlineStr">
        <x:is>
          <x:t xml:space="preserve">SCALAR 4</x:t>
        </x:is>
      </x:c>
      <x:c r="D243" s="76" t="inlineStr">
        <x:is>
          <x:t xml:space="preserve">1</x:t>
        </x:is>
      </x:c>
      <x:c r="E243" s="76" t="inlineStr">
        <x:is>
          <x:t xml:space="preserve">F Register</x:t>
        </x:is>
      </x:c>
      <x:c r="F243" s="76" t="n">
        <x:v>8</x:v>
      </x:c>
      <x:c r="G243" s="76" t="inlineStr">
        <x:is>
          <x:t xml:space="preserve">inactive</x:t>
        </x:is>
      </x:c>
      <x:c r="H243" s="76" t="inlineStr">
        <x:is>
          <x:t xml:space="preserve">contributes 8</x:t>
        </x:is>
      </x:c>
      <x:c r="I243" s="76" t="inlineStr">
        <x:is>
          <x:t xml:space="preserve">REUSE</x:t>
        </x:is>
      </x:c>
      <x:c r="J243" s="76" t="inlineStr">
        <x:is>
          <x:t xml:space="preserve">G1 F Register | source BitGroup SCALAR-4</x:t>
        </x:is>
      </x:c>
      <x:c r="K243" s="76" t="inlineStr">
        <x:is>
          <x:t xml:space="preserve">DRAFT</x:t>
        </x:is>
      </x:c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</x:row>
    <x:row r="244">
      <x:c r="A244" s="78" t="inlineStr">
        <x:is>
          <x:t xml:space="preserve">B036</x:t>
        </x:is>
      </x:c>
      <x:c r="B244" s="76" t="inlineStr">
        <x:is>
          <x:t xml:space="preserve">MUSIC-128#08</x:t>
        </x:is>
      </x:c>
      <x:c r="C244" s="76" t="inlineStr">
        <x:is>
          <x:t xml:space="preserve">SCALAR 1</x:t>
        </x:is>
      </x:c>
      <x:c r="D244" s="76" t="inlineStr">
        <x:is>
          <x:t xml:space="preserve">1</x:t>
        </x:is>
      </x:c>
      <x:c r="E244" s="76" t="inlineStr">
        <x:is>
          <x:t xml:space="preserve">F#/Gb Register</x:t>
        </x:is>
      </x:c>
      <x:c r="F244" s="76" t="n">
        <x:v>1</x:v>
      </x:c>
      <x:c r="G244" s="76" t="inlineStr">
        <x:is>
          <x:t xml:space="preserve">inactive</x:t>
        </x:is>
      </x:c>
      <x:c r="H244" s="76" t="inlineStr">
        <x:is>
          <x:t xml:space="preserve">contributes 1</x:t>
        </x:is>
      </x:c>
      <x:c r="I244" s="76" t="inlineStr">
        <x:is>
          <x:t xml:space="preserve">REUSE</x:t>
        </x:is>
      </x:c>
      <x:c r="J244" s="76" t="inlineStr">
        <x:is>
          <x:t xml:space="preserve">H1 F#/Gb Register | source BitGroup SCALAR-4</x:t>
        </x:is>
      </x:c>
      <x:c r="K244" s="76" t="inlineStr">
        <x:is>
          <x:t xml:space="preserve">DRAFT</x:t>
        </x:is>
      </x:c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</x:row>
    <x:row r="245">
      <x:c r="A245" s="78" t="inlineStr">
        <x:is>
          <x:t xml:space="preserve">B037</x:t>
        </x:is>
      </x:c>
      <x:c r="B245" s="76" t="inlineStr">
        <x:is>
          <x:t xml:space="preserve">MUSIC-128#08</x:t>
        </x:is>
      </x:c>
      <x:c r="C245" s="76" t="inlineStr">
        <x:is>
          <x:t xml:space="preserve">SCALAR 2</x:t>
        </x:is>
      </x:c>
      <x:c r="D245" s="76" t="inlineStr">
        <x:is>
          <x:t xml:space="preserve">1</x:t>
        </x:is>
      </x:c>
      <x:c r="E245" s="76" t="inlineStr">
        <x:is>
          <x:t xml:space="preserve">F#/Gb Register</x:t>
        </x:is>
      </x:c>
      <x:c r="F245" s="76" t="n">
        <x:v>2</x:v>
      </x:c>
      <x:c r="G245" s="76" t="inlineStr">
        <x:is>
          <x:t xml:space="preserve">inactive</x:t>
        </x:is>
      </x:c>
      <x:c r="H245" s="76" t="inlineStr">
        <x:is>
          <x:t xml:space="preserve">contributes 2</x:t>
        </x:is>
      </x:c>
      <x:c r="I245" s="76" t="inlineStr">
        <x:is>
          <x:t xml:space="preserve">REUSE</x:t>
        </x:is>
      </x:c>
      <x:c r="J245" s="76" t="inlineStr">
        <x:is>
          <x:t xml:space="preserve">H1 F#/Gb Register | source BitGroup SCALAR-4</x:t>
        </x:is>
      </x:c>
      <x:c r="K245" s="76" t="inlineStr">
        <x:is>
          <x:t xml:space="preserve">DRAFT</x:t>
        </x:is>
      </x:c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</x:row>
    <x:row r="246">
      <x:c r="A246" s="78" t="inlineStr">
        <x:is>
          <x:t xml:space="preserve">B038</x:t>
        </x:is>
      </x:c>
      <x:c r="B246" s="76" t="inlineStr">
        <x:is>
          <x:t xml:space="preserve">MUSIC-128#08</x:t>
        </x:is>
      </x:c>
      <x:c r="C246" s="76" t="inlineStr">
        <x:is>
          <x:t xml:space="preserve">SCALAR 3</x:t>
        </x:is>
      </x:c>
      <x:c r="D246" s="76" t="inlineStr">
        <x:is>
          <x:t xml:space="preserve">1</x:t>
        </x:is>
      </x:c>
      <x:c r="E246" s="76" t="inlineStr">
        <x:is>
          <x:t xml:space="preserve">F#/Gb Register</x:t>
        </x:is>
      </x:c>
      <x:c r="F246" s="76" t="n">
        <x:v>4</x:v>
      </x:c>
      <x:c r="G246" s="76" t="inlineStr">
        <x:is>
          <x:t xml:space="preserve">inactive</x:t>
        </x:is>
      </x:c>
      <x:c r="H246" s="76" t="inlineStr">
        <x:is>
          <x:t xml:space="preserve">contributes 4</x:t>
        </x:is>
      </x:c>
      <x:c r="I246" s="76" t="inlineStr">
        <x:is>
          <x:t xml:space="preserve">REUSE</x:t>
        </x:is>
      </x:c>
      <x:c r="J246" s="76" t="inlineStr">
        <x:is>
          <x:t xml:space="preserve">H1 F#/Gb Register | source BitGroup SCALAR-4</x:t>
        </x:is>
      </x:c>
      <x:c r="K246" s="76" t="inlineStr">
        <x:is>
          <x:t xml:space="preserve">DRAFT</x:t>
        </x:is>
      </x:c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</x:row>
    <x:row r="247">
      <x:c r="A247" s="78" t="inlineStr">
        <x:is>
          <x:t xml:space="preserve">B039</x:t>
        </x:is>
      </x:c>
      <x:c r="B247" s="76" t="inlineStr">
        <x:is>
          <x:t xml:space="preserve">MUSIC-128#08</x:t>
        </x:is>
      </x:c>
      <x:c r="C247" s="76" t="inlineStr">
        <x:is>
          <x:t xml:space="preserve">SCALAR 4</x:t>
        </x:is>
      </x:c>
      <x:c r="D247" s="76" t="inlineStr">
        <x:is>
          <x:t xml:space="preserve">1</x:t>
        </x:is>
      </x:c>
      <x:c r="E247" s="76" t="inlineStr">
        <x:is>
          <x:t xml:space="preserve">F#/Gb Register</x:t>
        </x:is>
      </x:c>
      <x:c r="F247" s="76" t="n">
        <x:v>8</x:v>
      </x:c>
      <x:c r="G247" s="76" t="inlineStr">
        <x:is>
          <x:t xml:space="preserve">inactive</x:t>
        </x:is>
      </x:c>
      <x:c r="H247" s="76" t="inlineStr">
        <x:is>
          <x:t xml:space="preserve">contributes 8</x:t>
        </x:is>
      </x:c>
      <x:c r="I247" s="76" t="inlineStr">
        <x:is>
          <x:t xml:space="preserve">REUSE</x:t>
        </x:is>
      </x:c>
      <x:c r="J247" s="76" t="inlineStr">
        <x:is>
          <x:t xml:space="preserve">H1 F#/Gb Register | source BitGroup SCALAR-4</x:t>
        </x:is>
      </x:c>
      <x:c r="K247" s="76" t="inlineStr">
        <x:is>
          <x:t xml:space="preserve">DRAFT</x:t>
        </x:is>
      </x:c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</x:row>
    <x:row r="248">
      <x:c r="A248" s="78" t="inlineStr">
        <x:is>
          <x:t xml:space="preserve">B040</x:t>
        </x:is>
      </x:c>
      <x:c r="B248" s="76" t="inlineStr">
        <x:is>
          <x:t xml:space="preserve">MUSIC-128#09</x:t>
        </x:is>
      </x:c>
      <x:c r="C248" s="76" t="inlineStr">
        <x:is>
          <x:t xml:space="preserve">SCALAR 1</x:t>
        </x:is>
      </x:c>
      <x:c r="D248" s="76" t="inlineStr">
        <x:is>
          <x:t xml:space="preserve">1</x:t>
        </x:is>
      </x:c>
      <x:c r="E248" s="76" t="inlineStr">
        <x:is>
          <x:t xml:space="preserve">G Register</x:t>
        </x:is>
      </x:c>
      <x:c r="F248" s="76" t="n">
        <x:v>1</x:v>
      </x:c>
      <x:c r="G248" s="76" t="inlineStr">
        <x:is>
          <x:t xml:space="preserve">inactive</x:t>
        </x:is>
      </x:c>
      <x:c r="H248" s="76" t="inlineStr">
        <x:is>
          <x:t xml:space="preserve">contributes 1</x:t>
        </x:is>
      </x:c>
      <x:c r="I248" s="76" t="inlineStr">
        <x:is>
          <x:t xml:space="preserve">REUSE</x:t>
        </x:is>
      </x:c>
      <x:c r="J248" s="76" t="inlineStr">
        <x:is>
          <x:t xml:space="preserve">I1 G Register | source BitGroup SCALAR-4</x:t>
        </x:is>
      </x:c>
      <x:c r="K248" s="76" t="inlineStr">
        <x:is>
          <x:t xml:space="preserve">DRAFT</x:t>
        </x:is>
      </x:c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</x:row>
    <x:row r="249">
      <x:c r="A249" s="78" t="inlineStr">
        <x:is>
          <x:t xml:space="preserve">B041</x:t>
        </x:is>
      </x:c>
      <x:c r="B249" s="76" t="inlineStr">
        <x:is>
          <x:t xml:space="preserve">MUSIC-128#09</x:t>
        </x:is>
      </x:c>
      <x:c r="C249" s="76" t="inlineStr">
        <x:is>
          <x:t xml:space="preserve">SCALAR 2</x:t>
        </x:is>
      </x:c>
      <x:c r="D249" s="76" t="inlineStr">
        <x:is>
          <x:t xml:space="preserve">1</x:t>
        </x:is>
      </x:c>
      <x:c r="E249" s="76" t="inlineStr">
        <x:is>
          <x:t xml:space="preserve">G Register</x:t>
        </x:is>
      </x:c>
      <x:c r="F249" s="76" t="n">
        <x:v>2</x:v>
      </x:c>
      <x:c r="G249" s="76" t="inlineStr">
        <x:is>
          <x:t xml:space="preserve">inactive</x:t>
        </x:is>
      </x:c>
      <x:c r="H249" s="76" t="inlineStr">
        <x:is>
          <x:t xml:space="preserve">contributes 2</x:t>
        </x:is>
      </x:c>
      <x:c r="I249" s="76" t="inlineStr">
        <x:is>
          <x:t xml:space="preserve">REUSE</x:t>
        </x:is>
      </x:c>
      <x:c r="J249" s="76" t="inlineStr">
        <x:is>
          <x:t xml:space="preserve">I1 G Register | source BitGroup SCALAR-4</x:t>
        </x:is>
      </x:c>
      <x:c r="K249" s="76" t="inlineStr">
        <x:is>
          <x:t xml:space="preserve">DRAFT</x:t>
        </x:is>
      </x:c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</x:row>
    <x:row r="250">
      <x:c r="A250" s="78" t="inlineStr">
        <x:is>
          <x:t xml:space="preserve">B042</x:t>
        </x:is>
      </x:c>
      <x:c r="B250" s="76" t="inlineStr">
        <x:is>
          <x:t xml:space="preserve">MUSIC-128#09</x:t>
        </x:is>
      </x:c>
      <x:c r="C250" s="76" t="inlineStr">
        <x:is>
          <x:t xml:space="preserve">SCALAR 3</x:t>
        </x:is>
      </x:c>
      <x:c r="D250" s="76" t="inlineStr">
        <x:is>
          <x:t xml:space="preserve">1</x:t>
        </x:is>
      </x:c>
      <x:c r="E250" s="76" t="inlineStr">
        <x:is>
          <x:t xml:space="preserve">G Register</x:t>
        </x:is>
      </x:c>
      <x:c r="F250" s="76" t="n">
        <x:v>4</x:v>
      </x:c>
      <x:c r="G250" s="76" t="inlineStr">
        <x:is>
          <x:t xml:space="preserve">inactive</x:t>
        </x:is>
      </x:c>
      <x:c r="H250" s="76" t="inlineStr">
        <x:is>
          <x:t xml:space="preserve">contributes 4</x:t>
        </x:is>
      </x:c>
      <x:c r="I250" s="76" t="inlineStr">
        <x:is>
          <x:t xml:space="preserve">REUSE</x:t>
        </x:is>
      </x:c>
      <x:c r="J250" s="76" t="inlineStr">
        <x:is>
          <x:t xml:space="preserve">I1 G Register | source BitGroup SCALAR-4</x:t>
        </x:is>
      </x:c>
      <x:c r="K250" s="76" t="inlineStr">
        <x:is>
          <x:t xml:space="preserve">DRAFT</x:t>
        </x:is>
      </x:c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</x:row>
    <x:row r="251">
      <x:c r="A251" s="78" t="inlineStr">
        <x:is>
          <x:t xml:space="preserve">B043</x:t>
        </x:is>
      </x:c>
      <x:c r="B251" s="76" t="inlineStr">
        <x:is>
          <x:t xml:space="preserve">MUSIC-128#09</x:t>
        </x:is>
      </x:c>
      <x:c r="C251" s="76" t="inlineStr">
        <x:is>
          <x:t xml:space="preserve">SCALAR 4</x:t>
        </x:is>
      </x:c>
      <x:c r="D251" s="76" t="inlineStr">
        <x:is>
          <x:t xml:space="preserve">1</x:t>
        </x:is>
      </x:c>
      <x:c r="E251" s="76" t="inlineStr">
        <x:is>
          <x:t xml:space="preserve">G Register</x:t>
        </x:is>
      </x:c>
      <x:c r="F251" s="76" t="n">
        <x:v>8</x:v>
      </x:c>
      <x:c r="G251" s="76" t="inlineStr">
        <x:is>
          <x:t xml:space="preserve">inactive</x:t>
        </x:is>
      </x:c>
      <x:c r="H251" s="76" t="inlineStr">
        <x:is>
          <x:t xml:space="preserve">contributes 8</x:t>
        </x:is>
      </x:c>
      <x:c r="I251" s="76" t="inlineStr">
        <x:is>
          <x:t xml:space="preserve">REUSE</x:t>
        </x:is>
      </x:c>
      <x:c r="J251" s="76" t="inlineStr">
        <x:is>
          <x:t xml:space="preserve">I1 G Register | source BitGroup SCALAR-4</x:t>
        </x:is>
      </x:c>
      <x:c r="K251" s="76" t="inlineStr">
        <x:is>
          <x:t xml:space="preserve">DRAFT</x:t>
        </x:is>
      </x:c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</x:row>
    <x:row r="252">
      <x:c r="A252" s="78" t="inlineStr">
        <x:is>
          <x:t xml:space="preserve">B044</x:t>
        </x:is>
      </x:c>
      <x:c r="B252" s="76" t="inlineStr">
        <x:is>
          <x:t xml:space="preserve">MUSIC-128#10</x:t>
        </x:is>
      </x:c>
      <x:c r="C252" s="76" t="inlineStr">
        <x:is>
          <x:t xml:space="preserve">SCALAR 1</x:t>
        </x:is>
      </x:c>
      <x:c r="D252" s="76" t="inlineStr">
        <x:is>
          <x:t xml:space="preserve">1</x:t>
        </x:is>
      </x:c>
      <x:c r="E252" s="76" t="inlineStr">
        <x:is>
          <x:t xml:space="preserve">G#/Ab Register</x:t>
        </x:is>
      </x:c>
      <x:c r="F252" s="76" t="n">
        <x:v>1</x:v>
      </x:c>
      <x:c r="G252" s="76" t="inlineStr">
        <x:is>
          <x:t xml:space="preserve">inactive</x:t>
        </x:is>
      </x:c>
      <x:c r="H252" s="76" t="inlineStr">
        <x:is>
          <x:t xml:space="preserve">contributes 1</x:t>
        </x:is>
      </x:c>
      <x:c r="I252" s="76" t="inlineStr">
        <x:is>
          <x:t xml:space="preserve">REUSE</x:t>
        </x:is>
      </x:c>
      <x:c r="J252" s="76" t="inlineStr">
        <x:is>
          <x:t xml:space="preserve">J1 G#/Ab Register | source BitGroup SCALAR-4</x:t>
        </x:is>
      </x:c>
      <x:c r="K252" s="76" t="inlineStr">
        <x:is>
          <x:t xml:space="preserve">DRAFT</x:t>
        </x:is>
      </x:c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</x:row>
    <x:row r="253">
      <x:c r="A253" s="78" t="inlineStr">
        <x:is>
          <x:t xml:space="preserve">B045</x:t>
        </x:is>
      </x:c>
      <x:c r="B253" s="76" t="inlineStr">
        <x:is>
          <x:t xml:space="preserve">MUSIC-128#10</x:t>
        </x:is>
      </x:c>
      <x:c r="C253" s="76" t="inlineStr">
        <x:is>
          <x:t xml:space="preserve">SCALAR 2</x:t>
        </x:is>
      </x:c>
      <x:c r="D253" s="76" t="inlineStr">
        <x:is>
          <x:t xml:space="preserve">1</x:t>
        </x:is>
      </x:c>
      <x:c r="E253" s="76" t="inlineStr">
        <x:is>
          <x:t xml:space="preserve">G#/Ab Register</x:t>
        </x:is>
      </x:c>
      <x:c r="F253" s="76" t="n">
        <x:v>2</x:v>
      </x:c>
      <x:c r="G253" s="76" t="inlineStr">
        <x:is>
          <x:t xml:space="preserve">inactive</x:t>
        </x:is>
      </x:c>
      <x:c r="H253" s="76" t="inlineStr">
        <x:is>
          <x:t xml:space="preserve">contributes 2</x:t>
        </x:is>
      </x:c>
      <x:c r="I253" s="76" t="inlineStr">
        <x:is>
          <x:t xml:space="preserve">REUSE</x:t>
        </x:is>
      </x:c>
      <x:c r="J253" s="76" t="inlineStr">
        <x:is>
          <x:t xml:space="preserve">J1 G#/Ab Register | source BitGroup SCALAR-4</x:t>
        </x:is>
      </x:c>
      <x:c r="K253" s="76" t="inlineStr">
        <x:is>
          <x:t xml:space="preserve">DRAFT</x:t>
        </x:is>
      </x:c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</x:row>
    <x:row r="254">
      <x:c r="A254" s="78" t="inlineStr">
        <x:is>
          <x:t xml:space="preserve">B046</x:t>
        </x:is>
      </x:c>
      <x:c r="B254" s="76" t="inlineStr">
        <x:is>
          <x:t xml:space="preserve">MUSIC-128#10</x:t>
        </x:is>
      </x:c>
      <x:c r="C254" s="76" t="inlineStr">
        <x:is>
          <x:t xml:space="preserve">SCALAR 3</x:t>
        </x:is>
      </x:c>
      <x:c r="D254" s="76" t="inlineStr">
        <x:is>
          <x:t xml:space="preserve">1</x:t>
        </x:is>
      </x:c>
      <x:c r="E254" s="76" t="inlineStr">
        <x:is>
          <x:t xml:space="preserve">G#/Ab Register</x:t>
        </x:is>
      </x:c>
      <x:c r="F254" s="76" t="n">
        <x:v>4</x:v>
      </x:c>
      <x:c r="G254" s="76" t="inlineStr">
        <x:is>
          <x:t xml:space="preserve">inactive</x:t>
        </x:is>
      </x:c>
      <x:c r="H254" s="76" t="inlineStr">
        <x:is>
          <x:t xml:space="preserve">contributes 4</x:t>
        </x:is>
      </x:c>
      <x:c r="I254" s="76" t="inlineStr">
        <x:is>
          <x:t xml:space="preserve">REUSE</x:t>
        </x:is>
      </x:c>
      <x:c r="J254" s="76" t="inlineStr">
        <x:is>
          <x:t xml:space="preserve">J1 G#/Ab Register | source BitGroup SCALAR-4</x:t>
        </x:is>
      </x:c>
      <x:c r="K254" s="76" t="inlineStr">
        <x:is>
          <x:t xml:space="preserve">DRAFT</x:t>
        </x:is>
      </x:c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</x:row>
    <x:row r="255">
      <x:c r="A255" s="78" t="inlineStr">
        <x:is>
          <x:t xml:space="preserve">B047</x:t>
        </x:is>
      </x:c>
      <x:c r="B255" s="76" t="inlineStr">
        <x:is>
          <x:t xml:space="preserve">MUSIC-128#10</x:t>
        </x:is>
      </x:c>
      <x:c r="C255" s="76" t="inlineStr">
        <x:is>
          <x:t xml:space="preserve">SCALAR 4</x:t>
        </x:is>
      </x:c>
      <x:c r="D255" s="76" t="inlineStr">
        <x:is>
          <x:t xml:space="preserve">1</x:t>
        </x:is>
      </x:c>
      <x:c r="E255" s="76" t="inlineStr">
        <x:is>
          <x:t xml:space="preserve">G#/Ab Register</x:t>
        </x:is>
      </x:c>
      <x:c r="F255" s="76" t="n">
        <x:v>8</x:v>
      </x:c>
      <x:c r="G255" s="76" t="inlineStr">
        <x:is>
          <x:t xml:space="preserve">inactive</x:t>
        </x:is>
      </x:c>
      <x:c r="H255" s="76" t="inlineStr">
        <x:is>
          <x:t xml:space="preserve">contributes 8</x:t>
        </x:is>
      </x:c>
      <x:c r="I255" s="76" t="inlineStr">
        <x:is>
          <x:t xml:space="preserve">REUSE</x:t>
        </x:is>
      </x:c>
      <x:c r="J255" s="76" t="inlineStr">
        <x:is>
          <x:t xml:space="preserve">J1 G#/Ab Register | source BitGroup SCALAR-4</x:t>
        </x:is>
      </x:c>
      <x:c r="K255" s="76" t="inlineStr">
        <x:is>
          <x:t xml:space="preserve">DRAFT</x:t>
        </x:is>
      </x:c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</x:row>
    <x:row r="256">
      <x:c r="A256" s="78" t="inlineStr">
        <x:is>
          <x:t xml:space="preserve">B048</x:t>
        </x:is>
      </x:c>
      <x:c r="B256" s="76" t="inlineStr">
        <x:is>
          <x:t xml:space="preserve">MUSIC-128#11</x:t>
        </x:is>
      </x:c>
      <x:c r="C256" s="76" t="inlineStr">
        <x:is>
          <x:t xml:space="preserve">SCALAR 1</x:t>
        </x:is>
      </x:c>
      <x:c r="D256" s="76" t="inlineStr">
        <x:is>
          <x:t xml:space="preserve">1</x:t>
        </x:is>
      </x:c>
      <x:c r="E256" s="76" t="inlineStr">
        <x:is>
          <x:t xml:space="preserve">A Register</x:t>
        </x:is>
      </x:c>
      <x:c r="F256" s="76" t="n">
        <x:v>1</x:v>
      </x:c>
      <x:c r="G256" s="76" t="inlineStr">
        <x:is>
          <x:t xml:space="preserve">inactive</x:t>
        </x:is>
      </x:c>
      <x:c r="H256" s="76" t="inlineStr">
        <x:is>
          <x:t xml:space="preserve">contributes 1</x:t>
        </x:is>
      </x:c>
      <x:c r="I256" s="76" t="inlineStr">
        <x:is>
          <x:t xml:space="preserve">REUSE</x:t>
        </x:is>
      </x:c>
      <x:c r="J256" s="76" t="inlineStr">
        <x:is>
          <x:t xml:space="preserve">K1 A Register | source BitGroup SCALAR-4</x:t>
        </x:is>
      </x:c>
      <x:c r="K256" s="76" t="inlineStr">
        <x:is>
          <x:t xml:space="preserve">DRAFT</x:t>
        </x:is>
      </x:c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</x:row>
    <x:row r="257">
      <x:c r="A257" s="78" t="inlineStr">
        <x:is>
          <x:t xml:space="preserve">B049</x:t>
        </x:is>
      </x:c>
      <x:c r="B257" s="76" t="inlineStr">
        <x:is>
          <x:t xml:space="preserve">MUSIC-128#11</x:t>
        </x:is>
      </x:c>
      <x:c r="C257" s="76" t="inlineStr">
        <x:is>
          <x:t xml:space="preserve">SCALAR 2</x:t>
        </x:is>
      </x:c>
      <x:c r="D257" s="76" t="inlineStr">
        <x:is>
          <x:t xml:space="preserve">1</x:t>
        </x:is>
      </x:c>
      <x:c r="E257" s="76" t="inlineStr">
        <x:is>
          <x:t xml:space="preserve">A Register</x:t>
        </x:is>
      </x:c>
      <x:c r="F257" s="76" t="n">
        <x:v>2</x:v>
      </x:c>
      <x:c r="G257" s="76" t="inlineStr">
        <x:is>
          <x:t xml:space="preserve">inactive</x:t>
        </x:is>
      </x:c>
      <x:c r="H257" s="76" t="inlineStr">
        <x:is>
          <x:t xml:space="preserve">contributes 2</x:t>
        </x:is>
      </x:c>
      <x:c r="I257" s="76" t="inlineStr">
        <x:is>
          <x:t xml:space="preserve">REUSE</x:t>
        </x:is>
      </x:c>
      <x:c r="J257" s="76" t="inlineStr">
        <x:is>
          <x:t xml:space="preserve">K1 A Register | source BitGroup SCALAR-4</x:t>
        </x:is>
      </x:c>
      <x:c r="K257" s="76" t="inlineStr">
        <x:is>
          <x:t xml:space="preserve">DRAFT</x:t>
        </x:is>
      </x:c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</x:row>
    <x:row r="258">
      <x:c r="A258" s="78" t="inlineStr">
        <x:is>
          <x:t xml:space="preserve">B050</x:t>
        </x:is>
      </x:c>
      <x:c r="B258" s="76" t="inlineStr">
        <x:is>
          <x:t xml:space="preserve">MUSIC-128#11</x:t>
        </x:is>
      </x:c>
      <x:c r="C258" s="76" t="inlineStr">
        <x:is>
          <x:t xml:space="preserve">SCALAR 3</x:t>
        </x:is>
      </x:c>
      <x:c r="D258" s="76" t="inlineStr">
        <x:is>
          <x:t xml:space="preserve">1</x:t>
        </x:is>
      </x:c>
      <x:c r="E258" s="76" t="inlineStr">
        <x:is>
          <x:t xml:space="preserve">A Register</x:t>
        </x:is>
      </x:c>
      <x:c r="F258" s="76" t="n">
        <x:v>4</x:v>
      </x:c>
      <x:c r="G258" s="76" t="inlineStr">
        <x:is>
          <x:t xml:space="preserve">inactive</x:t>
        </x:is>
      </x:c>
      <x:c r="H258" s="76" t="inlineStr">
        <x:is>
          <x:t xml:space="preserve">contributes 4</x:t>
        </x:is>
      </x:c>
      <x:c r="I258" s="76" t="inlineStr">
        <x:is>
          <x:t xml:space="preserve">REUSE</x:t>
        </x:is>
      </x:c>
      <x:c r="J258" s="76" t="inlineStr">
        <x:is>
          <x:t xml:space="preserve">K1 A Register | source BitGroup SCALAR-4</x:t>
        </x:is>
      </x:c>
      <x:c r="K258" s="76" t="inlineStr">
        <x:is>
          <x:t xml:space="preserve">DRAFT</x:t>
        </x:is>
      </x:c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</x:row>
    <x:row r="259">
      <x:c r="A259" s="78" t="inlineStr">
        <x:is>
          <x:t xml:space="preserve">B051</x:t>
        </x:is>
      </x:c>
      <x:c r="B259" s="76" t="inlineStr">
        <x:is>
          <x:t xml:space="preserve">MUSIC-128#11</x:t>
        </x:is>
      </x:c>
      <x:c r="C259" s="76" t="inlineStr">
        <x:is>
          <x:t xml:space="preserve">SCALAR 4</x:t>
        </x:is>
      </x:c>
      <x:c r="D259" s="76" t="inlineStr">
        <x:is>
          <x:t xml:space="preserve">1</x:t>
        </x:is>
      </x:c>
      <x:c r="E259" s="76" t="inlineStr">
        <x:is>
          <x:t xml:space="preserve">A Register</x:t>
        </x:is>
      </x:c>
      <x:c r="F259" s="76" t="n">
        <x:v>8</x:v>
      </x:c>
      <x:c r="G259" s="76" t="inlineStr">
        <x:is>
          <x:t xml:space="preserve">inactive</x:t>
        </x:is>
      </x:c>
      <x:c r="H259" s="76" t="inlineStr">
        <x:is>
          <x:t xml:space="preserve">contributes 8</x:t>
        </x:is>
      </x:c>
      <x:c r="I259" s="76" t="inlineStr">
        <x:is>
          <x:t xml:space="preserve">REUSE</x:t>
        </x:is>
      </x:c>
      <x:c r="J259" s="76" t="inlineStr">
        <x:is>
          <x:t xml:space="preserve">K1 A Register | source BitGroup SCALAR-4</x:t>
        </x:is>
      </x:c>
      <x:c r="K259" s="76" t="inlineStr">
        <x:is>
          <x:t xml:space="preserve">DRAFT</x:t>
        </x:is>
      </x:c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</x:row>
    <x:row r="260">
      <x:c r="A260" s="78" t="inlineStr">
        <x:is>
          <x:t xml:space="preserve">B052</x:t>
        </x:is>
      </x:c>
      <x:c r="B260" s="76" t="inlineStr">
        <x:is>
          <x:t xml:space="preserve">MUSIC-128#12</x:t>
        </x:is>
      </x:c>
      <x:c r="C260" s="76" t="inlineStr">
        <x:is>
          <x:t xml:space="preserve">SCALAR 1</x:t>
        </x:is>
      </x:c>
      <x:c r="D260" s="76" t="inlineStr">
        <x:is>
          <x:t xml:space="preserve">1</x:t>
        </x:is>
      </x:c>
      <x:c r="E260" s="76" t="inlineStr">
        <x:is>
          <x:t xml:space="preserve">A#/Bb Register</x:t>
        </x:is>
      </x:c>
      <x:c r="F260" s="76" t="n">
        <x:v>1</x:v>
      </x:c>
      <x:c r="G260" s="76" t="inlineStr">
        <x:is>
          <x:t xml:space="preserve">inactive</x:t>
        </x:is>
      </x:c>
      <x:c r="H260" s="76" t="inlineStr">
        <x:is>
          <x:t xml:space="preserve">contributes 1</x:t>
        </x:is>
      </x:c>
      <x:c r="I260" s="76" t="inlineStr">
        <x:is>
          <x:t xml:space="preserve">REUSE</x:t>
        </x:is>
      </x:c>
      <x:c r="J260" s="76" t="inlineStr">
        <x:is>
          <x:t xml:space="preserve">L1 A#/Bb Register | source BitGroup SCALAR-4</x:t>
        </x:is>
      </x:c>
      <x:c r="K260" s="76" t="inlineStr">
        <x:is>
          <x:t xml:space="preserve">DRAFT</x:t>
        </x:is>
      </x:c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</x:row>
    <x:row r="261">
      <x:c r="A261" s="78" t="inlineStr">
        <x:is>
          <x:t xml:space="preserve">B053</x:t>
        </x:is>
      </x:c>
      <x:c r="B261" s="76" t="inlineStr">
        <x:is>
          <x:t xml:space="preserve">MUSIC-128#12</x:t>
        </x:is>
      </x:c>
      <x:c r="C261" s="76" t="inlineStr">
        <x:is>
          <x:t xml:space="preserve">SCALAR 2</x:t>
        </x:is>
      </x:c>
      <x:c r="D261" s="76" t="inlineStr">
        <x:is>
          <x:t xml:space="preserve">1</x:t>
        </x:is>
      </x:c>
      <x:c r="E261" s="76" t="inlineStr">
        <x:is>
          <x:t xml:space="preserve">A#/Bb Register</x:t>
        </x:is>
      </x:c>
      <x:c r="F261" s="76" t="n">
        <x:v>2</x:v>
      </x:c>
      <x:c r="G261" s="76" t="inlineStr">
        <x:is>
          <x:t xml:space="preserve">inactive</x:t>
        </x:is>
      </x:c>
      <x:c r="H261" s="76" t="inlineStr">
        <x:is>
          <x:t xml:space="preserve">contributes 2</x:t>
        </x:is>
      </x:c>
      <x:c r="I261" s="76" t="inlineStr">
        <x:is>
          <x:t xml:space="preserve">REUSE</x:t>
        </x:is>
      </x:c>
      <x:c r="J261" s="76" t="inlineStr">
        <x:is>
          <x:t xml:space="preserve">L1 A#/Bb Register | source BitGroup SCALAR-4</x:t>
        </x:is>
      </x:c>
      <x:c r="K261" s="76" t="inlineStr">
        <x:is>
          <x:t xml:space="preserve">DRAFT</x:t>
        </x:is>
      </x:c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</x:row>
    <x:row r="262">
      <x:c r="A262" s="78" t="inlineStr">
        <x:is>
          <x:t xml:space="preserve">B054</x:t>
        </x:is>
      </x:c>
      <x:c r="B262" s="76" t="inlineStr">
        <x:is>
          <x:t xml:space="preserve">MUSIC-128#12</x:t>
        </x:is>
      </x:c>
      <x:c r="C262" s="76" t="inlineStr">
        <x:is>
          <x:t xml:space="preserve">SCALAR 3</x:t>
        </x:is>
      </x:c>
      <x:c r="D262" s="76" t="inlineStr">
        <x:is>
          <x:t xml:space="preserve">1</x:t>
        </x:is>
      </x:c>
      <x:c r="E262" s="76" t="inlineStr">
        <x:is>
          <x:t xml:space="preserve">A#/Bb Register</x:t>
        </x:is>
      </x:c>
      <x:c r="F262" s="76" t="n">
        <x:v>4</x:v>
      </x:c>
      <x:c r="G262" s="76" t="inlineStr">
        <x:is>
          <x:t xml:space="preserve">inactive</x:t>
        </x:is>
      </x:c>
      <x:c r="H262" s="76" t="inlineStr">
        <x:is>
          <x:t xml:space="preserve">contributes 4</x:t>
        </x:is>
      </x:c>
      <x:c r="I262" s="76" t="inlineStr">
        <x:is>
          <x:t xml:space="preserve">REUSE</x:t>
        </x:is>
      </x:c>
      <x:c r="J262" s="76" t="inlineStr">
        <x:is>
          <x:t xml:space="preserve">L1 A#/Bb Register | source BitGroup SCALAR-4</x:t>
        </x:is>
      </x:c>
      <x:c r="K262" s="76" t="inlineStr">
        <x:is>
          <x:t xml:space="preserve">DRAFT</x:t>
        </x:is>
      </x:c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</x:row>
    <x:row r="263">
      <x:c r="A263" s="78" t="inlineStr">
        <x:is>
          <x:t xml:space="preserve">B055</x:t>
        </x:is>
      </x:c>
      <x:c r="B263" s="76" t="inlineStr">
        <x:is>
          <x:t xml:space="preserve">MUSIC-128#12</x:t>
        </x:is>
      </x:c>
      <x:c r="C263" s="76" t="inlineStr">
        <x:is>
          <x:t xml:space="preserve">SCALAR 4</x:t>
        </x:is>
      </x:c>
      <x:c r="D263" s="76" t="inlineStr">
        <x:is>
          <x:t xml:space="preserve">1</x:t>
        </x:is>
      </x:c>
      <x:c r="E263" s="76" t="inlineStr">
        <x:is>
          <x:t xml:space="preserve">A#/Bb Register</x:t>
        </x:is>
      </x:c>
      <x:c r="F263" s="76" t="n">
        <x:v>8</x:v>
      </x:c>
      <x:c r="G263" s="76" t="inlineStr">
        <x:is>
          <x:t xml:space="preserve">inactive</x:t>
        </x:is>
      </x:c>
      <x:c r="H263" s="76" t="inlineStr">
        <x:is>
          <x:t xml:space="preserve">contributes 8</x:t>
        </x:is>
      </x:c>
      <x:c r="I263" s="76" t="inlineStr">
        <x:is>
          <x:t xml:space="preserve">REUSE</x:t>
        </x:is>
      </x:c>
      <x:c r="J263" s="76" t="inlineStr">
        <x:is>
          <x:t xml:space="preserve">L1 A#/Bb Register | source BitGroup SCALAR-4</x:t>
        </x:is>
      </x:c>
      <x:c r="K263" s="76" t="inlineStr">
        <x:is>
          <x:t xml:space="preserve">DRAFT</x:t>
        </x:is>
      </x:c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</x:row>
    <x:row r="264">
      <x:c r="A264" s="78" t="inlineStr">
        <x:is>
          <x:t xml:space="preserve">B056</x:t>
        </x:is>
      </x:c>
      <x:c r="B264" s="76" t="inlineStr">
        <x:is>
          <x:t xml:space="preserve">MUSIC-128#13</x:t>
        </x:is>
      </x:c>
      <x:c r="C264" s="76" t="inlineStr">
        <x:is>
          <x:t xml:space="preserve">SCALAR 1</x:t>
        </x:is>
      </x:c>
      <x:c r="D264" s="76" t="inlineStr">
        <x:is>
          <x:t xml:space="preserve">1</x:t>
        </x:is>
      </x:c>
      <x:c r="E264" s="76" t="inlineStr">
        <x:is>
          <x:t xml:space="preserve">B Register</x:t>
        </x:is>
      </x:c>
      <x:c r="F264" s="76" t="n">
        <x:v>1</x:v>
      </x:c>
      <x:c r="G264" s="76" t="inlineStr">
        <x:is>
          <x:t xml:space="preserve">inactive</x:t>
        </x:is>
      </x:c>
      <x:c r="H264" s="76" t="inlineStr">
        <x:is>
          <x:t xml:space="preserve">contributes 1</x:t>
        </x:is>
      </x:c>
      <x:c r="I264" s="76" t="inlineStr">
        <x:is>
          <x:t xml:space="preserve">REUSE</x:t>
        </x:is>
      </x:c>
      <x:c r="J264" s="76" t="inlineStr">
        <x:is>
          <x:t xml:space="preserve">M1 B Register | source BitGroup SCALAR-4</x:t>
        </x:is>
      </x:c>
      <x:c r="K264" s="76" t="inlineStr">
        <x:is>
          <x:t xml:space="preserve">DRAFT</x:t>
        </x:is>
      </x:c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</x:row>
    <x:row r="265">
      <x:c r="A265" s="78" t="inlineStr">
        <x:is>
          <x:t xml:space="preserve">B057</x:t>
        </x:is>
      </x:c>
      <x:c r="B265" s="76" t="inlineStr">
        <x:is>
          <x:t xml:space="preserve">MUSIC-128#13</x:t>
        </x:is>
      </x:c>
      <x:c r="C265" s="76" t="inlineStr">
        <x:is>
          <x:t xml:space="preserve">SCALAR 2</x:t>
        </x:is>
      </x:c>
      <x:c r="D265" s="76" t="inlineStr">
        <x:is>
          <x:t xml:space="preserve">1</x:t>
        </x:is>
      </x:c>
      <x:c r="E265" s="76" t="inlineStr">
        <x:is>
          <x:t xml:space="preserve">B Register</x:t>
        </x:is>
      </x:c>
      <x:c r="F265" s="76" t="n">
        <x:v>2</x:v>
      </x:c>
      <x:c r="G265" s="76" t="inlineStr">
        <x:is>
          <x:t xml:space="preserve">inactive</x:t>
        </x:is>
      </x:c>
      <x:c r="H265" s="76" t="inlineStr">
        <x:is>
          <x:t xml:space="preserve">contributes 2</x:t>
        </x:is>
      </x:c>
      <x:c r="I265" s="76" t="inlineStr">
        <x:is>
          <x:t xml:space="preserve">REUSE</x:t>
        </x:is>
      </x:c>
      <x:c r="J265" s="76" t="inlineStr">
        <x:is>
          <x:t xml:space="preserve">M1 B Register | source BitGroup SCALAR-4</x:t>
        </x:is>
      </x:c>
      <x:c r="K265" s="76" t="inlineStr">
        <x:is>
          <x:t xml:space="preserve">DRAFT</x:t>
        </x:is>
      </x:c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</x:row>
    <x:row r="266">
      <x:c r="A266" s="78" t="inlineStr">
        <x:is>
          <x:t xml:space="preserve">B058</x:t>
        </x:is>
      </x:c>
      <x:c r="B266" s="76" t="inlineStr">
        <x:is>
          <x:t xml:space="preserve">MUSIC-128#13</x:t>
        </x:is>
      </x:c>
      <x:c r="C266" s="76" t="inlineStr">
        <x:is>
          <x:t xml:space="preserve">SCALAR 3</x:t>
        </x:is>
      </x:c>
      <x:c r="D266" s="76" t="inlineStr">
        <x:is>
          <x:t xml:space="preserve">1</x:t>
        </x:is>
      </x:c>
      <x:c r="E266" s="76" t="inlineStr">
        <x:is>
          <x:t xml:space="preserve">B Register</x:t>
        </x:is>
      </x:c>
      <x:c r="F266" s="76" t="n">
        <x:v>4</x:v>
      </x:c>
      <x:c r="G266" s="76" t="inlineStr">
        <x:is>
          <x:t xml:space="preserve">inactive</x:t>
        </x:is>
      </x:c>
      <x:c r="H266" s="76" t="inlineStr">
        <x:is>
          <x:t xml:space="preserve">contributes 4</x:t>
        </x:is>
      </x:c>
      <x:c r="I266" s="76" t="inlineStr">
        <x:is>
          <x:t xml:space="preserve">REUSE</x:t>
        </x:is>
      </x:c>
      <x:c r="J266" s="76" t="inlineStr">
        <x:is>
          <x:t xml:space="preserve">M1 B Register | source BitGroup SCALAR-4</x:t>
        </x:is>
      </x:c>
      <x:c r="K266" s="76" t="inlineStr">
        <x:is>
          <x:t xml:space="preserve">DRAFT</x:t>
        </x:is>
      </x:c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</x:row>
    <x:row r="267">
      <x:c r="A267" s="78" t="inlineStr">
        <x:is>
          <x:t xml:space="preserve">B059</x:t>
        </x:is>
      </x:c>
      <x:c r="B267" s="76" t="inlineStr">
        <x:is>
          <x:t xml:space="preserve">MUSIC-128#13</x:t>
        </x:is>
      </x:c>
      <x:c r="C267" s="76" t="inlineStr">
        <x:is>
          <x:t xml:space="preserve">SCALAR 4</x:t>
        </x:is>
      </x:c>
      <x:c r="D267" s="76" t="inlineStr">
        <x:is>
          <x:t xml:space="preserve">1</x:t>
        </x:is>
      </x:c>
      <x:c r="E267" s="76" t="inlineStr">
        <x:is>
          <x:t xml:space="preserve">B Register</x:t>
        </x:is>
      </x:c>
      <x:c r="F267" s="76" t="n">
        <x:v>8</x:v>
      </x:c>
      <x:c r="G267" s="76" t="inlineStr">
        <x:is>
          <x:t xml:space="preserve">inactive</x:t>
        </x:is>
      </x:c>
      <x:c r="H267" s="76" t="inlineStr">
        <x:is>
          <x:t xml:space="preserve">contributes 8</x:t>
        </x:is>
      </x:c>
      <x:c r="I267" s="76" t="inlineStr">
        <x:is>
          <x:t xml:space="preserve">REUSE</x:t>
        </x:is>
      </x:c>
      <x:c r="J267" s="76" t="inlineStr">
        <x:is>
          <x:t xml:space="preserve">M1 B Register | source BitGroup SCALAR-4</x:t>
        </x:is>
      </x:c>
      <x:c r="K267" s="76" t="inlineStr">
        <x:is>
          <x:t xml:space="preserve">DRAFT</x:t>
        </x:is>
      </x:c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</x:row>
    <x:row r="268">
      <x:c r="A268" s="78" t="inlineStr">
        <x:is>
          <x:t xml:space="preserve">B060</x:t>
        </x:is>
      </x:c>
      <x:c r="B268" s="76" t="inlineStr">
        <x:is>
          <x:t xml:space="preserve">MUSIC-128#14</x:t>
        </x:is>
      </x:c>
      <x:c r="C268" s="76" t="inlineStr">
        <x:is>
          <x:t xml:space="preserve">SCALAR 1</x:t>
        </x:is>
      </x:c>
      <x:c r="D268" s="76" t="inlineStr">
        <x:is>
          <x:t xml:space="preserve">1</x:t>
        </x:is>
      </x:c>
      <x:c r="E268" s="76" t="inlineStr">
        <x:is>
          <x:t xml:space="preserve">Duration Numerator</x:t>
        </x:is>
      </x:c>
      <x:c r="F268" s="76" t="n">
        <x:v>1</x:v>
      </x:c>
      <x:c r="G268" s="76" t="inlineStr">
        <x:is>
          <x:t xml:space="preserve">inactive</x:t>
        </x:is>
      </x:c>
      <x:c r="H268" s="76" t="inlineStr">
        <x:is>
          <x:t xml:space="preserve">contributes 1</x:t>
        </x:is>
      </x:c>
      <x:c r="I268" s="76" t="inlineStr">
        <x:is>
          <x:t xml:space="preserve">REUSE</x:t>
        </x:is>
      </x:c>
      <x:c r="J268" s="76" t="inlineStr">
        <x:is>
          <x:t xml:space="preserve">N1 Duration Numerator | source BitGroup SCALAR-8</x:t>
        </x:is>
      </x:c>
      <x:c r="K268" s="76" t="inlineStr">
        <x:is>
          <x:t xml:space="preserve">DRAFT</x:t>
        </x:is>
      </x:c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</x:row>
    <x:row r="269">
      <x:c r="A269" s="78" t="inlineStr">
        <x:is>
          <x:t xml:space="preserve">B061</x:t>
        </x:is>
      </x:c>
      <x:c r="B269" s="76" t="inlineStr">
        <x:is>
          <x:t xml:space="preserve">MUSIC-128#14</x:t>
        </x:is>
      </x:c>
      <x:c r="C269" s="76" t="inlineStr">
        <x:is>
          <x:t xml:space="preserve">SCALAR 2</x:t>
        </x:is>
      </x:c>
      <x:c r="D269" s="76" t="inlineStr">
        <x:is>
          <x:t xml:space="preserve">1</x:t>
        </x:is>
      </x:c>
      <x:c r="E269" s="76" t="inlineStr">
        <x:is>
          <x:t xml:space="preserve">Duration Numerator</x:t>
        </x:is>
      </x:c>
      <x:c r="F269" s="76" t="n">
        <x:v>2</x:v>
      </x:c>
      <x:c r="G269" s="76" t="inlineStr">
        <x:is>
          <x:t xml:space="preserve">inactive</x:t>
        </x:is>
      </x:c>
      <x:c r="H269" s="76" t="inlineStr">
        <x:is>
          <x:t xml:space="preserve">contributes 2</x:t>
        </x:is>
      </x:c>
      <x:c r="I269" s="76" t="inlineStr">
        <x:is>
          <x:t xml:space="preserve">REUSE</x:t>
        </x:is>
      </x:c>
      <x:c r="J269" s="76" t="inlineStr">
        <x:is>
          <x:t xml:space="preserve">N1 Duration Numerator | source BitGroup SCALAR-8</x:t>
        </x:is>
      </x:c>
      <x:c r="K269" s="76" t="inlineStr">
        <x:is>
          <x:t xml:space="preserve">DRAFT</x:t>
        </x:is>
      </x:c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</x:row>
    <x:row r="270">
      <x:c r="A270" s="78" t="inlineStr">
        <x:is>
          <x:t xml:space="preserve">B062</x:t>
        </x:is>
      </x:c>
      <x:c r="B270" s="76" t="inlineStr">
        <x:is>
          <x:t xml:space="preserve">MUSIC-128#14</x:t>
        </x:is>
      </x:c>
      <x:c r="C270" s="76" t="inlineStr">
        <x:is>
          <x:t xml:space="preserve">SCALAR 3</x:t>
        </x:is>
      </x:c>
      <x:c r="D270" s="76" t="inlineStr">
        <x:is>
          <x:t xml:space="preserve">1</x:t>
        </x:is>
      </x:c>
      <x:c r="E270" s="76" t="inlineStr">
        <x:is>
          <x:t xml:space="preserve">Duration Numerator</x:t>
        </x:is>
      </x:c>
      <x:c r="F270" s="76" t="n">
        <x:v>4</x:v>
      </x:c>
      <x:c r="G270" s="76" t="inlineStr">
        <x:is>
          <x:t xml:space="preserve">inactive</x:t>
        </x:is>
      </x:c>
      <x:c r="H270" s="76" t="inlineStr">
        <x:is>
          <x:t xml:space="preserve">contributes 4</x:t>
        </x:is>
      </x:c>
      <x:c r="I270" s="76" t="inlineStr">
        <x:is>
          <x:t xml:space="preserve">REUSE</x:t>
        </x:is>
      </x:c>
      <x:c r="J270" s="76" t="inlineStr">
        <x:is>
          <x:t xml:space="preserve">N1 Duration Numerator | source BitGroup SCALAR-8</x:t>
        </x:is>
      </x:c>
      <x:c r="K270" s="76" t="inlineStr">
        <x:is>
          <x:t xml:space="preserve">DRAFT</x:t>
        </x:is>
      </x:c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</x:row>
    <x:row r="271">
      <x:c r="A271" s="78" t="inlineStr">
        <x:is>
          <x:t xml:space="preserve">B063</x:t>
        </x:is>
      </x:c>
      <x:c r="B271" s="76" t="inlineStr">
        <x:is>
          <x:t xml:space="preserve">MUSIC-128#14</x:t>
        </x:is>
      </x:c>
      <x:c r="C271" s="76" t="inlineStr">
        <x:is>
          <x:t xml:space="preserve">SCALAR 4</x:t>
        </x:is>
      </x:c>
      <x:c r="D271" s="76" t="inlineStr">
        <x:is>
          <x:t xml:space="preserve">1</x:t>
        </x:is>
      </x:c>
      <x:c r="E271" s="76" t="inlineStr">
        <x:is>
          <x:t xml:space="preserve">Duration Numerator</x:t>
        </x:is>
      </x:c>
      <x:c r="F271" s="76" t="n">
        <x:v>8</x:v>
      </x:c>
      <x:c r="G271" s="76" t="inlineStr">
        <x:is>
          <x:t xml:space="preserve">inactive</x:t>
        </x:is>
      </x:c>
      <x:c r="H271" s="76" t="inlineStr">
        <x:is>
          <x:t xml:space="preserve">contributes 8</x:t>
        </x:is>
      </x:c>
      <x:c r="I271" s="76" t="inlineStr">
        <x:is>
          <x:t xml:space="preserve">REUSE</x:t>
        </x:is>
      </x:c>
      <x:c r="J271" s="76" t="inlineStr">
        <x:is>
          <x:t xml:space="preserve">N1 Duration Numerator | source BitGroup SCALAR-8</x:t>
        </x:is>
      </x:c>
      <x:c r="K271" s="76" t="inlineStr">
        <x:is>
          <x:t xml:space="preserve">DRAFT</x:t>
        </x:is>
      </x:c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</x:row>
    <x:row r="272">
      <x:c r="A272" s="78" t="inlineStr">
        <x:is>
          <x:t xml:space="preserve">B064</x:t>
        </x:is>
      </x:c>
      <x:c r="B272" s="76" t="inlineStr">
        <x:is>
          <x:t xml:space="preserve">MUSIC-128#14</x:t>
        </x:is>
      </x:c>
      <x:c r="C272" s="76" t="inlineStr">
        <x:is>
          <x:t xml:space="preserve">SCALAR 5</x:t>
        </x:is>
      </x:c>
      <x:c r="D272" s="76" t="inlineStr">
        <x:is>
          <x:t xml:space="preserve">1</x:t>
        </x:is>
      </x:c>
      <x:c r="E272" s="76" t="inlineStr">
        <x:is>
          <x:t xml:space="preserve">Duration Numerator</x:t>
        </x:is>
      </x:c>
      <x:c r="F272" s="76" t="n">
        <x:v>16</x:v>
      </x:c>
      <x:c r="G272" s="76" t="inlineStr">
        <x:is>
          <x:t xml:space="preserve">inactive</x:t>
        </x:is>
      </x:c>
      <x:c r="H272" s="76" t="inlineStr">
        <x:is>
          <x:t xml:space="preserve">contributes 16</x:t>
        </x:is>
      </x:c>
      <x:c r="I272" s="76" t="inlineStr">
        <x:is>
          <x:t xml:space="preserve">REUSE</x:t>
        </x:is>
      </x:c>
      <x:c r="J272" s="76" t="inlineStr">
        <x:is>
          <x:t xml:space="preserve">N1 Duration Numerator | source BitGroup SCALAR-8</x:t>
        </x:is>
      </x:c>
      <x:c r="K272" s="76" t="inlineStr">
        <x:is>
          <x:t xml:space="preserve">DRAFT</x:t>
        </x:is>
      </x:c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</x:row>
    <x:row r="273">
      <x:c r="A273" s="78" t="inlineStr">
        <x:is>
          <x:t xml:space="preserve">B065</x:t>
        </x:is>
      </x:c>
      <x:c r="B273" s="76" t="inlineStr">
        <x:is>
          <x:t xml:space="preserve">MUSIC-128#14</x:t>
        </x:is>
      </x:c>
      <x:c r="C273" s="76" t="inlineStr">
        <x:is>
          <x:t xml:space="preserve">SCALAR 6</x:t>
        </x:is>
      </x:c>
      <x:c r="D273" s="76" t="inlineStr">
        <x:is>
          <x:t xml:space="preserve">1</x:t>
        </x:is>
      </x:c>
      <x:c r="E273" s="76" t="inlineStr">
        <x:is>
          <x:t xml:space="preserve">Duration Numerator</x:t>
        </x:is>
      </x:c>
      <x:c r="F273" s="76" t="n">
        <x:v>32</x:v>
      </x:c>
      <x:c r="G273" s="76" t="inlineStr">
        <x:is>
          <x:t xml:space="preserve">inactive</x:t>
        </x:is>
      </x:c>
      <x:c r="H273" s="76" t="inlineStr">
        <x:is>
          <x:t xml:space="preserve">contributes 32</x:t>
        </x:is>
      </x:c>
      <x:c r="I273" s="76" t="inlineStr">
        <x:is>
          <x:t xml:space="preserve">REUSE</x:t>
        </x:is>
      </x:c>
      <x:c r="J273" s="76" t="inlineStr">
        <x:is>
          <x:t xml:space="preserve">N1 Duration Numerator | source BitGroup SCALAR-8</x:t>
        </x:is>
      </x:c>
      <x:c r="K273" s="76" t="inlineStr">
        <x:is>
          <x:t xml:space="preserve">DRAFT</x:t>
        </x:is>
      </x:c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</x:row>
    <x:row r="274">
      <x:c r="A274" s="78" t="inlineStr">
        <x:is>
          <x:t xml:space="preserve">B066</x:t>
        </x:is>
      </x:c>
      <x:c r="B274" s="76" t="inlineStr">
        <x:is>
          <x:t xml:space="preserve">MUSIC-128#14</x:t>
        </x:is>
      </x:c>
      <x:c r="C274" s="76" t="inlineStr">
        <x:is>
          <x:t xml:space="preserve">SCALAR 7</x:t>
        </x:is>
      </x:c>
      <x:c r="D274" s="76" t="inlineStr">
        <x:is>
          <x:t xml:space="preserve">1</x:t>
        </x:is>
      </x:c>
      <x:c r="E274" s="76" t="inlineStr">
        <x:is>
          <x:t xml:space="preserve">Duration Numerator</x:t>
        </x:is>
      </x:c>
      <x:c r="F274" s="76" t="n">
        <x:v>64</x:v>
      </x:c>
      <x:c r="G274" s="76" t="inlineStr">
        <x:is>
          <x:t xml:space="preserve">inactive</x:t>
        </x:is>
      </x:c>
      <x:c r="H274" s="76" t="inlineStr">
        <x:is>
          <x:t xml:space="preserve">contributes 64</x:t>
        </x:is>
      </x:c>
      <x:c r="I274" s="76" t="inlineStr">
        <x:is>
          <x:t xml:space="preserve">REUSE</x:t>
        </x:is>
      </x:c>
      <x:c r="J274" s="76" t="inlineStr">
        <x:is>
          <x:t xml:space="preserve">N1 Duration Numerator | source BitGroup SCALAR-8</x:t>
        </x:is>
      </x:c>
      <x:c r="K274" s="76" t="inlineStr">
        <x:is>
          <x:t xml:space="preserve">DRAFT</x:t>
        </x:is>
      </x:c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</x:row>
    <x:row r="275">
      <x:c r="A275" s="78" t="inlineStr">
        <x:is>
          <x:t xml:space="preserve">B067</x:t>
        </x:is>
      </x:c>
      <x:c r="B275" s="76" t="inlineStr">
        <x:is>
          <x:t xml:space="preserve">MUSIC-128#14</x:t>
        </x:is>
      </x:c>
      <x:c r="C275" s="76" t="inlineStr">
        <x:is>
          <x:t xml:space="preserve">SCALAR 8</x:t>
        </x:is>
      </x:c>
      <x:c r="D275" s="76" t="inlineStr">
        <x:is>
          <x:t xml:space="preserve">1</x:t>
        </x:is>
      </x:c>
      <x:c r="E275" s="76" t="inlineStr">
        <x:is>
          <x:t xml:space="preserve">Duration Numerator</x:t>
        </x:is>
      </x:c>
      <x:c r="F275" s="76" t="n">
        <x:v>128</x:v>
      </x:c>
      <x:c r="G275" s="76" t="inlineStr">
        <x:is>
          <x:t xml:space="preserve">inactive</x:t>
        </x:is>
      </x:c>
      <x:c r="H275" s="76" t="inlineStr">
        <x:is>
          <x:t xml:space="preserve">contributes 128</x:t>
        </x:is>
      </x:c>
      <x:c r="I275" s="76" t="inlineStr">
        <x:is>
          <x:t xml:space="preserve">REUSE</x:t>
        </x:is>
      </x:c>
      <x:c r="J275" s="76" t="inlineStr">
        <x:is>
          <x:t xml:space="preserve">N1 Duration Numerator | source BitGroup SCALAR-8</x:t>
        </x:is>
      </x:c>
      <x:c r="K275" s="76" t="inlineStr">
        <x:is>
          <x:t xml:space="preserve">DRAFT</x:t>
        </x:is>
      </x:c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</x:row>
    <x:row r="276">
      <x:c r="A276" s="78" t="inlineStr">
        <x:is>
          <x:t xml:space="preserve">B068</x:t>
        </x:is>
      </x:c>
      <x:c r="B276" s="76" t="inlineStr">
        <x:is>
          <x:t xml:space="preserve">MUSIC-128#15</x:t>
        </x:is>
      </x:c>
      <x:c r="C276" s="76" t="inlineStr">
        <x:is>
          <x:t xml:space="preserve">SCALAR 1</x:t>
        </x:is>
      </x:c>
      <x:c r="D276" s="76" t="inlineStr">
        <x:is>
          <x:t xml:space="preserve">1</x:t>
        </x:is>
      </x:c>
      <x:c r="E276" s="76" t="inlineStr">
        <x:is>
          <x:t xml:space="preserve">Duration Denominator</x:t>
        </x:is>
      </x:c>
      <x:c r="F276" s="76" t="n">
        <x:v>1</x:v>
      </x:c>
      <x:c r="G276" s="76" t="inlineStr">
        <x:is>
          <x:t xml:space="preserve">inactive</x:t>
        </x:is>
      </x:c>
      <x:c r="H276" s="76" t="inlineStr">
        <x:is>
          <x:t xml:space="preserve">contributes 1</x:t>
        </x:is>
      </x:c>
      <x:c r="I276" s="76" t="inlineStr">
        <x:is>
          <x:t xml:space="preserve">REUSE</x:t>
        </x:is>
      </x:c>
      <x:c r="J276" s="76" t="inlineStr">
        <x:is>
          <x:t xml:space="preserve">O1 Duration Denominator | source BitGroup SCALAR-8</x:t>
        </x:is>
      </x:c>
      <x:c r="K276" s="76" t="inlineStr">
        <x:is>
          <x:t xml:space="preserve">DRAFT</x:t>
        </x:is>
      </x:c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</x:row>
    <x:row r="277">
      <x:c r="A277" s="78" t="inlineStr">
        <x:is>
          <x:t xml:space="preserve">B069</x:t>
        </x:is>
      </x:c>
      <x:c r="B277" s="76" t="inlineStr">
        <x:is>
          <x:t xml:space="preserve">MUSIC-128#15</x:t>
        </x:is>
      </x:c>
      <x:c r="C277" s="76" t="inlineStr">
        <x:is>
          <x:t xml:space="preserve">SCALAR 2</x:t>
        </x:is>
      </x:c>
      <x:c r="D277" s="76" t="inlineStr">
        <x:is>
          <x:t xml:space="preserve">1</x:t>
        </x:is>
      </x:c>
      <x:c r="E277" s="76" t="inlineStr">
        <x:is>
          <x:t xml:space="preserve">Duration Denominator</x:t>
        </x:is>
      </x:c>
      <x:c r="F277" s="76" t="n">
        <x:v>2</x:v>
      </x:c>
      <x:c r="G277" s="76" t="inlineStr">
        <x:is>
          <x:t xml:space="preserve">inactive</x:t>
        </x:is>
      </x:c>
      <x:c r="H277" s="76" t="inlineStr">
        <x:is>
          <x:t xml:space="preserve">contributes 2</x:t>
        </x:is>
      </x:c>
      <x:c r="I277" s="76" t="inlineStr">
        <x:is>
          <x:t xml:space="preserve">REUSE</x:t>
        </x:is>
      </x:c>
      <x:c r="J277" s="76" t="inlineStr">
        <x:is>
          <x:t xml:space="preserve">O1 Duration Denominator | source BitGroup SCALAR-8</x:t>
        </x:is>
      </x:c>
      <x:c r="K277" s="76" t="inlineStr">
        <x:is>
          <x:t xml:space="preserve">DRAFT</x:t>
        </x:is>
      </x:c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</x:row>
    <x:row r="278">
      <x:c r="A278" s="78" t="inlineStr">
        <x:is>
          <x:t xml:space="preserve">B070</x:t>
        </x:is>
      </x:c>
      <x:c r="B278" s="76" t="inlineStr">
        <x:is>
          <x:t xml:space="preserve">MUSIC-128#15</x:t>
        </x:is>
      </x:c>
      <x:c r="C278" s="76" t="inlineStr">
        <x:is>
          <x:t xml:space="preserve">SCALAR 3</x:t>
        </x:is>
      </x:c>
      <x:c r="D278" s="76" t="inlineStr">
        <x:is>
          <x:t xml:space="preserve">1</x:t>
        </x:is>
      </x:c>
      <x:c r="E278" s="76" t="inlineStr">
        <x:is>
          <x:t xml:space="preserve">Duration Denominator</x:t>
        </x:is>
      </x:c>
      <x:c r="F278" s="76" t="n">
        <x:v>4</x:v>
      </x:c>
      <x:c r="G278" s="76" t="inlineStr">
        <x:is>
          <x:t xml:space="preserve">inactive</x:t>
        </x:is>
      </x:c>
      <x:c r="H278" s="76" t="inlineStr">
        <x:is>
          <x:t xml:space="preserve">contributes 4</x:t>
        </x:is>
      </x:c>
      <x:c r="I278" s="76" t="inlineStr">
        <x:is>
          <x:t xml:space="preserve">REUSE</x:t>
        </x:is>
      </x:c>
      <x:c r="J278" s="76" t="inlineStr">
        <x:is>
          <x:t xml:space="preserve">O1 Duration Denominator | source BitGroup SCALAR-8</x:t>
        </x:is>
      </x:c>
      <x:c r="K278" s="76" t="inlineStr">
        <x:is>
          <x:t xml:space="preserve">DRAFT</x:t>
        </x:is>
      </x:c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</x:row>
    <x:row r="279">
      <x:c r="A279" s="78" t="inlineStr">
        <x:is>
          <x:t xml:space="preserve">B071</x:t>
        </x:is>
      </x:c>
      <x:c r="B279" s="76" t="inlineStr">
        <x:is>
          <x:t xml:space="preserve">MUSIC-128#15</x:t>
        </x:is>
      </x:c>
      <x:c r="C279" s="76" t="inlineStr">
        <x:is>
          <x:t xml:space="preserve">SCALAR 4</x:t>
        </x:is>
      </x:c>
      <x:c r="D279" s="76" t="inlineStr">
        <x:is>
          <x:t xml:space="preserve">1</x:t>
        </x:is>
      </x:c>
      <x:c r="E279" s="76" t="inlineStr">
        <x:is>
          <x:t xml:space="preserve">Duration Denominator</x:t>
        </x:is>
      </x:c>
      <x:c r="F279" s="76" t="n">
        <x:v>8</x:v>
      </x:c>
      <x:c r="G279" s="76" t="inlineStr">
        <x:is>
          <x:t xml:space="preserve">inactive</x:t>
        </x:is>
      </x:c>
      <x:c r="H279" s="76" t="inlineStr">
        <x:is>
          <x:t xml:space="preserve">contributes 8</x:t>
        </x:is>
      </x:c>
      <x:c r="I279" s="76" t="inlineStr">
        <x:is>
          <x:t xml:space="preserve">REUSE</x:t>
        </x:is>
      </x:c>
      <x:c r="J279" s="76" t="inlineStr">
        <x:is>
          <x:t xml:space="preserve">O1 Duration Denominator | source BitGroup SCALAR-8</x:t>
        </x:is>
      </x:c>
      <x:c r="K279" s="76" t="inlineStr">
        <x:is>
          <x:t xml:space="preserve">DRAFT</x:t>
        </x:is>
      </x:c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</x:row>
    <x:row r="280">
      <x:c r="A280" s="78" t="inlineStr">
        <x:is>
          <x:t xml:space="preserve">B072</x:t>
        </x:is>
      </x:c>
      <x:c r="B280" s="76" t="inlineStr">
        <x:is>
          <x:t xml:space="preserve">MUSIC-128#15</x:t>
        </x:is>
      </x:c>
      <x:c r="C280" s="76" t="inlineStr">
        <x:is>
          <x:t xml:space="preserve">SCALAR 5</x:t>
        </x:is>
      </x:c>
      <x:c r="D280" s="76" t="inlineStr">
        <x:is>
          <x:t xml:space="preserve">1</x:t>
        </x:is>
      </x:c>
      <x:c r="E280" s="76" t="inlineStr">
        <x:is>
          <x:t xml:space="preserve">Duration Denominator</x:t>
        </x:is>
      </x:c>
      <x:c r="F280" s="76" t="n">
        <x:v>16</x:v>
      </x:c>
      <x:c r="G280" s="76" t="inlineStr">
        <x:is>
          <x:t xml:space="preserve">inactive</x:t>
        </x:is>
      </x:c>
      <x:c r="H280" s="76" t="inlineStr">
        <x:is>
          <x:t xml:space="preserve">contributes 16</x:t>
        </x:is>
      </x:c>
      <x:c r="I280" s="76" t="inlineStr">
        <x:is>
          <x:t xml:space="preserve">REUSE</x:t>
        </x:is>
      </x:c>
      <x:c r="J280" s="76" t="inlineStr">
        <x:is>
          <x:t xml:space="preserve">O1 Duration Denominator | source BitGroup SCALAR-8</x:t>
        </x:is>
      </x:c>
      <x:c r="K280" s="76" t="inlineStr">
        <x:is>
          <x:t xml:space="preserve">DRAFT</x:t>
        </x:is>
      </x:c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</x:row>
    <x:row r="281">
      <x:c r="A281" s="78" t="inlineStr">
        <x:is>
          <x:t xml:space="preserve">B073</x:t>
        </x:is>
      </x:c>
      <x:c r="B281" s="76" t="inlineStr">
        <x:is>
          <x:t xml:space="preserve">MUSIC-128#15</x:t>
        </x:is>
      </x:c>
      <x:c r="C281" s="76" t="inlineStr">
        <x:is>
          <x:t xml:space="preserve">SCALAR 6</x:t>
        </x:is>
      </x:c>
      <x:c r="D281" s="76" t="inlineStr">
        <x:is>
          <x:t xml:space="preserve">1</x:t>
        </x:is>
      </x:c>
      <x:c r="E281" s="76" t="inlineStr">
        <x:is>
          <x:t xml:space="preserve">Duration Denominator</x:t>
        </x:is>
      </x:c>
      <x:c r="F281" s="76" t="n">
        <x:v>32</x:v>
      </x:c>
      <x:c r="G281" s="76" t="inlineStr">
        <x:is>
          <x:t xml:space="preserve">inactive</x:t>
        </x:is>
      </x:c>
      <x:c r="H281" s="76" t="inlineStr">
        <x:is>
          <x:t xml:space="preserve">contributes 32</x:t>
        </x:is>
      </x:c>
      <x:c r="I281" s="76" t="inlineStr">
        <x:is>
          <x:t xml:space="preserve">REUSE</x:t>
        </x:is>
      </x:c>
      <x:c r="J281" s="76" t="inlineStr">
        <x:is>
          <x:t xml:space="preserve">O1 Duration Denominator | source BitGroup SCALAR-8</x:t>
        </x:is>
      </x:c>
      <x:c r="K281" s="76" t="inlineStr">
        <x:is>
          <x:t xml:space="preserve">DRAFT</x:t>
        </x:is>
      </x:c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</x:row>
    <x:row r="282">
      <x:c r="A282" s="78" t="inlineStr">
        <x:is>
          <x:t xml:space="preserve">B074</x:t>
        </x:is>
      </x:c>
      <x:c r="B282" s="76" t="inlineStr">
        <x:is>
          <x:t xml:space="preserve">MUSIC-128#15</x:t>
        </x:is>
      </x:c>
      <x:c r="C282" s="76" t="inlineStr">
        <x:is>
          <x:t xml:space="preserve">SCALAR 7</x:t>
        </x:is>
      </x:c>
      <x:c r="D282" s="76" t="inlineStr">
        <x:is>
          <x:t xml:space="preserve">1</x:t>
        </x:is>
      </x:c>
      <x:c r="E282" s="76" t="inlineStr">
        <x:is>
          <x:t xml:space="preserve">Duration Denominator</x:t>
        </x:is>
      </x:c>
      <x:c r="F282" s="76" t="n">
        <x:v>64</x:v>
      </x:c>
      <x:c r="G282" s="76" t="inlineStr">
        <x:is>
          <x:t xml:space="preserve">inactive</x:t>
        </x:is>
      </x:c>
      <x:c r="H282" s="76" t="inlineStr">
        <x:is>
          <x:t xml:space="preserve">contributes 64</x:t>
        </x:is>
      </x:c>
      <x:c r="I282" s="76" t="inlineStr">
        <x:is>
          <x:t xml:space="preserve">REUSE</x:t>
        </x:is>
      </x:c>
      <x:c r="J282" s="76" t="inlineStr">
        <x:is>
          <x:t xml:space="preserve">O1 Duration Denominator | source BitGroup SCALAR-8</x:t>
        </x:is>
      </x:c>
      <x:c r="K282" s="76" t="inlineStr">
        <x:is>
          <x:t xml:space="preserve">DRAFT</x:t>
        </x:is>
      </x:c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</x:row>
    <x:row r="283">
      <x:c r="A283" s="78" t="inlineStr">
        <x:is>
          <x:t xml:space="preserve">B075</x:t>
        </x:is>
      </x:c>
      <x:c r="B283" s="76" t="inlineStr">
        <x:is>
          <x:t xml:space="preserve">MUSIC-128#15</x:t>
        </x:is>
      </x:c>
      <x:c r="C283" s="76" t="inlineStr">
        <x:is>
          <x:t xml:space="preserve">SCALAR 8</x:t>
        </x:is>
      </x:c>
      <x:c r="D283" s="76" t="inlineStr">
        <x:is>
          <x:t xml:space="preserve">1</x:t>
        </x:is>
      </x:c>
      <x:c r="E283" s="76" t="inlineStr">
        <x:is>
          <x:t xml:space="preserve">Duration Denominator</x:t>
        </x:is>
      </x:c>
      <x:c r="F283" s="76" t="n">
        <x:v>128</x:v>
      </x:c>
      <x:c r="G283" s="76" t="inlineStr">
        <x:is>
          <x:t xml:space="preserve">inactive</x:t>
        </x:is>
      </x:c>
      <x:c r="H283" s="76" t="inlineStr">
        <x:is>
          <x:t xml:space="preserve">contributes 128</x:t>
        </x:is>
      </x:c>
      <x:c r="I283" s="76" t="inlineStr">
        <x:is>
          <x:t xml:space="preserve">REUSE</x:t>
        </x:is>
      </x:c>
      <x:c r="J283" s="76" t="inlineStr">
        <x:is>
          <x:t xml:space="preserve">O1 Duration Denominator | source BitGroup SCALAR-8</x:t>
        </x:is>
      </x:c>
      <x:c r="K283" s="76" t="inlineStr">
        <x:is>
          <x:t xml:space="preserve">DRAFT</x:t>
        </x:is>
      </x:c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</x:row>
    <x:row r="284">
      <x:c r="A284" s="78" t="inlineStr">
        <x:is>
          <x:t xml:space="preserve">B076</x:t>
        </x:is>
      </x:c>
      <x:c r="B284" s="76" t="inlineStr">
        <x:is>
          <x:t xml:space="preserve">MUSIC-128#16</x:t>
        </x:is>
      </x:c>
      <x:c r="C284" s="76" t="inlineStr">
        <x:is>
          <x:t xml:space="preserve">SCALAR 1</x:t>
        </x:is>
      </x:c>
      <x:c r="D284" s="76" t="inlineStr">
        <x:is>
          <x:t xml:space="preserve">1</x:t>
        </x:is>
      </x:c>
      <x:c r="E284" s="76" t="inlineStr">
        <x:is>
          <x:t xml:space="preserve">Dynamic Intensity</x:t>
        </x:is>
      </x:c>
      <x:c r="F284" s="76" t="n">
        <x:v>1</x:v>
      </x:c>
      <x:c r="G284" s="76" t="inlineStr">
        <x:is>
          <x:t xml:space="preserve">inactive</x:t>
        </x:is>
      </x:c>
      <x:c r="H284" s="76" t="inlineStr">
        <x:is>
          <x:t xml:space="preserve">contributes 1</x:t>
        </x:is>
      </x:c>
      <x:c r="I284" s="76" t="inlineStr">
        <x:is>
          <x:t xml:space="preserve">REUSE</x:t>
        </x:is>
      </x:c>
      <x:c r="J284" s="76" t="inlineStr">
        <x:is>
          <x:t xml:space="preserve">P1 Dynamic Intensity | source BitGroup SCALAR-8</x:t>
        </x:is>
      </x:c>
      <x:c r="K284" s="76" t="inlineStr">
        <x:is>
          <x:t xml:space="preserve">DRAFT</x:t>
        </x:is>
      </x:c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</x:row>
    <x:row r="285">
      <x:c r="A285" s="78" t="inlineStr">
        <x:is>
          <x:t xml:space="preserve">B077</x:t>
        </x:is>
      </x:c>
      <x:c r="B285" s="76" t="inlineStr">
        <x:is>
          <x:t xml:space="preserve">MUSIC-128#16</x:t>
        </x:is>
      </x:c>
      <x:c r="C285" s="76" t="inlineStr">
        <x:is>
          <x:t xml:space="preserve">SCALAR 2</x:t>
        </x:is>
      </x:c>
      <x:c r="D285" s="76" t="inlineStr">
        <x:is>
          <x:t xml:space="preserve">1</x:t>
        </x:is>
      </x:c>
      <x:c r="E285" s="76" t="inlineStr">
        <x:is>
          <x:t xml:space="preserve">Dynamic Intensity</x:t>
        </x:is>
      </x:c>
      <x:c r="F285" s="76" t="n">
        <x:v>2</x:v>
      </x:c>
      <x:c r="G285" s="76" t="inlineStr">
        <x:is>
          <x:t xml:space="preserve">inactive</x:t>
        </x:is>
      </x:c>
      <x:c r="H285" s="76" t="inlineStr">
        <x:is>
          <x:t xml:space="preserve">contributes 2</x:t>
        </x:is>
      </x:c>
      <x:c r="I285" s="76" t="inlineStr">
        <x:is>
          <x:t xml:space="preserve">REUSE</x:t>
        </x:is>
      </x:c>
      <x:c r="J285" s="76" t="inlineStr">
        <x:is>
          <x:t xml:space="preserve">P1 Dynamic Intensity | source BitGroup SCALAR-8</x:t>
        </x:is>
      </x:c>
      <x:c r="K285" s="76" t="inlineStr">
        <x:is>
          <x:t xml:space="preserve">DRAFT</x:t>
        </x:is>
      </x:c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</x:row>
    <x:row r="286">
      <x:c r="A286" s="78" t="inlineStr">
        <x:is>
          <x:t xml:space="preserve">B078</x:t>
        </x:is>
      </x:c>
      <x:c r="B286" s="76" t="inlineStr">
        <x:is>
          <x:t xml:space="preserve">MUSIC-128#16</x:t>
        </x:is>
      </x:c>
      <x:c r="C286" s="76" t="inlineStr">
        <x:is>
          <x:t xml:space="preserve">SCALAR 3</x:t>
        </x:is>
      </x:c>
      <x:c r="D286" s="76" t="inlineStr">
        <x:is>
          <x:t xml:space="preserve">1</x:t>
        </x:is>
      </x:c>
      <x:c r="E286" s="76" t="inlineStr">
        <x:is>
          <x:t xml:space="preserve">Dynamic Intensity</x:t>
        </x:is>
      </x:c>
      <x:c r="F286" s="76" t="n">
        <x:v>4</x:v>
      </x:c>
      <x:c r="G286" s="76" t="inlineStr">
        <x:is>
          <x:t xml:space="preserve">inactive</x:t>
        </x:is>
      </x:c>
      <x:c r="H286" s="76" t="inlineStr">
        <x:is>
          <x:t xml:space="preserve">contributes 4</x:t>
        </x:is>
      </x:c>
      <x:c r="I286" s="76" t="inlineStr">
        <x:is>
          <x:t xml:space="preserve">REUSE</x:t>
        </x:is>
      </x:c>
      <x:c r="J286" s="76" t="inlineStr">
        <x:is>
          <x:t xml:space="preserve">P1 Dynamic Intensity | source BitGroup SCALAR-8</x:t>
        </x:is>
      </x:c>
      <x:c r="K286" s="76" t="inlineStr">
        <x:is>
          <x:t xml:space="preserve">DRAFT</x:t>
        </x:is>
      </x:c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</x:row>
    <x:row r="287">
      <x:c r="A287" s="78" t="inlineStr">
        <x:is>
          <x:t xml:space="preserve">B079</x:t>
        </x:is>
      </x:c>
      <x:c r="B287" s="76" t="inlineStr">
        <x:is>
          <x:t xml:space="preserve">MUSIC-128#16</x:t>
        </x:is>
      </x:c>
      <x:c r="C287" s="76" t="inlineStr">
        <x:is>
          <x:t xml:space="preserve">SCALAR 4</x:t>
        </x:is>
      </x:c>
      <x:c r="D287" s="76" t="inlineStr">
        <x:is>
          <x:t xml:space="preserve">1</x:t>
        </x:is>
      </x:c>
      <x:c r="E287" s="76" t="inlineStr">
        <x:is>
          <x:t xml:space="preserve">Dynamic Intensity</x:t>
        </x:is>
      </x:c>
      <x:c r="F287" s="76" t="n">
        <x:v>8</x:v>
      </x:c>
      <x:c r="G287" s="76" t="inlineStr">
        <x:is>
          <x:t xml:space="preserve">inactive</x:t>
        </x:is>
      </x:c>
      <x:c r="H287" s="76" t="inlineStr">
        <x:is>
          <x:t xml:space="preserve">contributes 8</x:t>
        </x:is>
      </x:c>
      <x:c r="I287" s="76" t="inlineStr">
        <x:is>
          <x:t xml:space="preserve">REUSE</x:t>
        </x:is>
      </x:c>
      <x:c r="J287" s="76" t="inlineStr">
        <x:is>
          <x:t xml:space="preserve">P1 Dynamic Intensity | source BitGroup SCALAR-8</x:t>
        </x:is>
      </x:c>
      <x:c r="K287" s="76" t="inlineStr">
        <x:is>
          <x:t xml:space="preserve">DRAFT</x:t>
        </x:is>
      </x:c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</x:row>
    <x:row r="288">
      <x:c r="A288" s="78" t="inlineStr">
        <x:is>
          <x:t xml:space="preserve">B080</x:t>
        </x:is>
      </x:c>
      <x:c r="B288" s="76" t="inlineStr">
        <x:is>
          <x:t xml:space="preserve">MUSIC-128#16</x:t>
        </x:is>
      </x:c>
      <x:c r="C288" s="76" t="inlineStr">
        <x:is>
          <x:t xml:space="preserve">SCALAR 5</x:t>
        </x:is>
      </x:c>
      <x:c r="D288" s="76" t="inlineStr">
        <x:is>
          <x:t xml:space="preserve">1</x:t>
        </x:is>
      </x:c>
      <x:c r="E288" s="76" t="inlineStr">
        <x:is>
          <x:t xml:space="preserve">Dynamic Intensity</x:t>
        </x:is>
      </x:c>
      <x:c r="F288" s="76" t="n">
        <x:v>16</x:v>
      </x:c>
      <x:c r="G288" s="76" t="inlineStr">
        <x:is>
          <x:t xml:space="preserve">inactive</x:t>
        </x:is>
      </x:c>
      <x:c r="H288" s="76" t="inlineStr">
        <x:is>
          <x:t xml:space="preserve">contributes 16</x:t>
        </x:is>
      </x:c>
      <x:c r="I288" s="76" t="inlineStr">
        <x:is>
          <x:t xml:space="preserve">REUSE</x:t>
        </x:is>
      </x:c>
      <x:c r="J288" s="76" t="inlineStr">
        <x:is>
          <x:t xml:space="preserve">P1 Dynamic Intensity | source BitGroup SCALAR-8</x:t>
        </x:is>
      </x:c>
      <x:c r="K288" s="76" t="inlineStr">
        <x:is>
          <x:t xml:space="preserve">DRAFT</x:t>
        </x:is>
      </x:c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</x:row>
    <x:row r="289">
      <x:c r="A289" s="78" t="inlineStr">
        <x:is>
          <x:t xml:space="preserve">B081</x:t>
        </x:is>
      </x:c>
      <x:c r="B289" s="76" t="inlineStr">
        <x:is>
          <x:t xml:space="preserve">MUSIC-128#16</x:t>
        </x:is>
      </x:c>
      <x:c r="C289" s="76" t="inlineStr">
        <x:is>
          <x:t xml:space="preserve">SCALAR 6</x:t>
        </x:is>
      </x:c>
      <x:c r="D289" s="76" t="inlineStr">
        <x:is>
          <x:t xml:space="preserve">1</x:t>
        </x:is>
      </x:c>
      <x:c r="E289" s="76" t="inlineStr">
        <x:is>
          <x:t xml:space="preserve">Dynamic Intensity</x:t>
        </x:is>
      </x:c>
      <x:c r="F289" s="76" t="n">
        <x:v>32</x:v>
      </x:c>
      <x:c r="G289" s="76" t="inlineStr">
        <x:is>
          <x:t xml:space="preserve">inactive</x:t>
        </x:is>
      </x:c>
      <x:c r="H289" s="76" t="inlineStr">
        <x:is>
          <x:t xml:space="preserve">contributes 32</x:t>
        </x:is>
      </x:c>
      <x:c r="I289" s="76" t="inlineStr">
        <x:is>
          <x:t xml:space="preserve">REUSE</x:t>
        </x:is>
      </x:c>
      <x:c r="J289" s="76" t="inlineStr">
        <x:is>
          <x:t xml:space="preserve">P1 Dynamic Intensity | source BitGroup SCALAR-8</x:t>
        </x:is>
      </x:c>
      <x:c r="K289" s="76" t="inlineStr">
        <x:is>
          <x:t xml:space="preserve">DRAFT</x:t>
        </x:is>
      </x:c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</x:row>
    <x:row r="290">
      <x:c r="A290" s="78" t="inlineStr">
        <x:is>
          <x:t xml:space="preserve">B082</x:t>
        </x:is>
      </x:c>
      <x:c r="B290" s="76" t="inlineStr">
        <x:is>
          <x:t xml:space="preserve">MUSIC-128#16</x:t>
        </x:is>
      </x:c>
      <x:c r="C290" s="76" t="inlineStr">
        <x:is>
          <x:t xml:space="preserve">SCALAR 7</x:t>
        </x:is>
      </x:c>
      <x:c r="D290" s="76" t="inlineStr">
        <x:is>
          <x:t xml:space="preserve">1</x:t>
        </x:is>
      </x:c>
      <x:c r="E290" s="76" t="inlineStr">
        <x:is>
          <x:t xml:space="preserve">Dynamic Intensity</x:t>
        </x:is>
      </x:c>
      <x:c r="F290" s="76" t="n">
        <x:v>64</x:v>
      </x:c>
      <x:c r="G290" s="76" t="inlineStr">
        <x:is>
          <x:t xml:space="preserve">inactive</x:t>
        </x:is>
      </x:c>
      <x:c r="H290" s="76" t="inlineStr">
        <x:is>
          <x:t xml:space="preserve">contributes 64</x:t>
        </x:is>
      </x:c>
      <x:c r="I290" s="76" t="inlineStr">
        <x:is>
          <x:t xml:space="preserve">REUSE</x:t>
        </x:is>
      </x:c>
      <x:c r="J290" s="76" t="inlineStr">
        <x:is>
          <x:t xml:space="preserve">P1 Dynamic Intensity | source BitGroup SCALAR-8</x:t>
        </x:is>
      </x:c>
      <x:c r="K290" s="76" t="inlineStr">
        <x:is>
          <x:t xml:space="preserve">DRAFT</x:t>
        </x:is>
      </x:c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</x:row>
    <x:row r="291">
      <x:c r="A291" s="78" t="inlineStr">
        <x:is>
          <x:t xml:space="preserve">B083</x:t>
        </x:is>
      </x:c>
      <x:c r="B291" s="76" t="inlineStr">
        <x:is>
          <x:t xml:space="preserve">MUSIC-128#16</x:t>
        </x:is>
      </x:c>
      <x:c r="C291" s="76" t="inlineStr">
        <x:is>
          <x:t xml:space="preserve">SCALAR 8</x:t>
        </x:is>
      </x:c>
      <x:c r="D291" s="76" t="inlineStr">
        <x:is>
          <x:t xml:space="preserve">1</x:t>
        </x:is>
      </x:c>
      <x:c r="E291" s="76" t="inlineStr">
        <x:is>
          <x:t xml:space="preserve">Dynamic Intensity</x:t>
        </x:is>
      </x:c>
      <x:c r="F291" s="76" t="n">
        <x:v>128</x:v>
      </x:c>
      <x:c r="G291" s="76" t="inlineStr">
        <x:is>
          <x:t xml:space="preserve">inactive</x:t>
        </x:is>
      </x:c>
      <x:c r="H291" s="76" t="inlineStr">
        <x:is>
          <x:t xml:space="preserve">contributes 128</x:t>
        </x:is>
      </x:c>
      <x:c r="I291" s="76" t="inlineStr">
        <x:is>
          <x:t xml:space="preserve">REUSE</x:t>
        </x:is>
      </x:c>
      <x:c r="J291" s="76" t="inlineStr">
        <x:is>
          <x:t xml:space="preserve">P1 Dynamic Intensity | source BitGroup SCALAR-8</x:t>
        </x:is>
      </x:c>
      <x:c r="K291" s="76" t="inlineStr">
        <x:is>
          <x:t xml:space="preserve">DRAFT</x:t>
        </x:is>
      </x:c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</x:row>
    <x:row r="292">
      <x:c r="A292" s="78" t="inlineStr">
        <x:is>
          <x:t xml:space="preserve">B084</x:t>
        </x:is>
      </x:c>
      <x:c r="B292" s="76" t="inlineStr">
        <x:is>
          <x:t xml:space="preserve">MUSIC-128#17</x:t>
        </x:is>
      </x:c>
      <x:c r="C292" s="76" t="inlineStr">
        <x:is>
          <x:t xml:space="preserve">MASK 1</x:t>
        </x:is>
      </x:c>
      <x:c r="D292" s="76" t="inlineStr">
        <x:is>
          <x:t xml:space="preserve">2A</x:t>
        </x:is>
      </x:c>
      <x:c r="E292" s="76" t="inlineStr">
        <x:is>
          <x:t xml:space="preserve">Staccato</x:t>
        </x:is>
      </x:c>
      <x:c r="F292" s="76" t="inlineStr">
        <x:is>
          <x:t xml:space="preserve">Membership position 0</x:t>
        </x:is>
      </x:c>
      <x:c r="G292" s="76" t="inlineStr">
        <x:is>
          <x:t xml:space="preserve">flag off</x:t>
        </x:is>
      </x:c>
      <x:c r="H292" s="76" t="inlineStr">
        <x:is>
          <x:t xml:space="preserve">flag on</x:t>
        </x:is>
      </x:c>
      <x:c r="I292" s="76" t="inlineStr">
        <x:is>
          <x:t xml:space="preserve">REUSE</x:t>
        </x:is>
      </x:c>
      <x:c r="J292" s="76" t="inlineStr">
        <x:is>
          <x:t xml:space="preserve">Q1 Articulation | source BitGroup MASK-8</x:t>
        </x:is>
      </x:c>
      <x:c r="K292" s="76" t="inlineStr">
        <x:is>
          <x:t xml:space="preserve">DRAFT</x:t>
        </x:is>
      </x:c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</x:row>
    <x:row r="293">
      <x:c r="A293" s="78" t="inlineStr">
        <x:is>
          <x:t xml:space="preserve">B085</x:t>
        </x:is>
      </x:c>
      <x:c r="B293" s="76" t="inlineStr">
        <x:is>
          <x:t xml:space="preserve">MUSIC-128#17</x:t>
        </x:is>
      </x:c>
      <x:c r="C293" s="76" t="inlineStr">
        <x:is>
          <x:t xml:space="preserve">MASK 2</x:t>
        </x:is>
      </x:c>
      <x:c r="D293" s="76" t="inlineStr">
        <x:is>
          <x:t xml:space="preserve">2B</x:t>
        </x:is>
      </x:c>
      <x:c r="E293" s="76" t="inlineStr">
        <x:is>
          <x:t xml:space="preserve">Tenuto</x:t>
        </x:is>
      </x:c>
      <x:c r="F293" s="76" t="inlineStr">
        <x:is>
          <x:t xml:space="preserve">Membership position 1</x:t>
        </x:is>
      </x:c>
      <x:c r="G293" s="76" t="inlineStr">
        <x:is>
          <x:t xml:space="preserve">flag off</x:t>
        </x:is>
      </x:c>
      <x:c r="H293" s="76" t="inlineStr">
        <x:is>
          <x:t xml:space="preserve">flag on</x:t>
        </x:is>
      </x:c>
      <x:c r="I293" s="76" t="inlineStr">
        <x:is>
          <x:t xml:space="preserve">REUSE</x:t>
        </x:is>
      </x:c>
      <x:c r="J293" s="76" t="inlineStr">
        <x:is>
          <x:t xml:space="preserve">Q1 Articulation | source BitGroup MASK-8</x:t>
        </x:is>
      </x:c>
      <x:c r="K293" s="76" t="inlineStr">
        <x:is>
          <x:t xml:space="preserve">DRAFT</x:t>
        </x:is>
      </x:c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</x:row>
    <x:row r="294">
      <x:c r="A294" s="78" t="inlineStr">
        <x:is>
          <x:t xml:space="preserve">B086</x:t>
        </x:is>
      </x:c>
      <x:c r="B294" s="76" t="inlineStr">
        <x:is>
          <x:t xml:space="preserve">MUSIC-128#17</x:t>
        </x:is>
      </x:c>
      <x:c r="C294" s="76" t="inlineStr">
        <x:is>
          <x:t xml:space="preserve">MASK 3</x:t>
        </x:is>
      </x:c>
      <x:c r="D294" s="76" t="inlineStr">
        <x:is>
          <x:t xml:space="preserve">2A</x:t>
        </x:is>
      </x:c>
      <x:c r="E294" s="76" t="inlineStr">
        <x:is>
          <x:t xml:space="preserve">Accent</x:t>
        </x:is>
      </x:c>
      <x:c r="F294" s="76" t="inlineStr">
        <x:is>
          <x:t xml:space="preserve">Membership position 2</x:t>
        </x:is>
      </x:c>
      <x:c r="G294" s="76" t="inlineStr">
        <x:is>
          <x:t xml:space="preserve">flag off</x:t>
        </x:is>
      </x:c>
      <x:c r="H294" s="76" t="inlineStr">
        <x:is>
          <x:t xml:space="preserve">flag on</x:t>
        </x:is>
      </x:c>
      <x:c r="I294" s="76" t="inlineStr">
        <x:is>
          <x:t xml:space="preserve">REUSE</x:t>
        </x:is>
      </x:c>
      <x:c r="J294" s="76" t="inlineStr">
        <x:is>
          <x:t xml:space="preserve">Q1 Articulation | source BitGroup MASK-8</x:t>
        </x:is>
      </x:c>
      <x:c r="K294" s="76" t="inlineStr">
        <x:is>
          <x:t xml:space="preserve">DRAFT</x:t>
        </x:is>
      </x:c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</x:row>
    <x:row r="295">
      <x:c r="A295" s="78" t="inlineStr">
        <x:is>
          <x:t xml:space="preserve">B087</x:t>
        </x:is>
      </x:c>
      <x:c r="B295" s="76" t="inlineStr">
        <x:is>
          <x:t xml:space="preserve">MUSIC-128#17</x:t>
        </x:is>
      </x:c>
      <x:c r="C295" s="76" t="inlineStr">
        <x:is>
          <x:t xml:space="preserve">MASK 4</x:t>
        </x:is>
      </x:c>
      <x:c r="D295" s="76" t="inlineStr">
        <x:is>
          <x:t xml:space="preserve">2B</x:t>
        </x:is>
      </x:c>
      <x:c r="E295" s="76" t="inlineStr">
        <x:is>
          <x:t xml:space="preserve">Marcato</x:t>
        </x:is>
      </x:c>
      <x:c r="F295" s="76" t="inlineStr">
        <x:is>
          <x:t xml:space="preserve">Membership position 3</x:t>
        </x:is>
      </x:c>
      <x:c r="G295" s="76" t="inlineStr">
        <x:is>
          <x:t xml:space="preserve">flag off</x:t>
        </x:is>
      </x:c>
      <x:c r="H295" s="76" t="inlineStr">
        <x:is>
          <x:t xml:space="preserve">flag on</x:t>
        </x:is>
      </x:c>
      <x:c r="I295" s="76" t="inlineStr">
        <x:is>
          <x:t xml:space="preserve">REUSE</x:t>
        </x:is>
      </x:c>
      <x:c r="J295" s="76" t="inlineStr">
        <x:is>
          <x:t xml:space="preserve">Q1 Articulation | source BitGroup MASK-8</x:t>
        </x:is>
      </x:c>
      <x:c r="K295" s="76" t="inlineStr">
        <x:is>
          <x:t xml:space="preserve">DRAFT</x:t>
        </x:is>
      </x:c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</x:row>
    <x:row r="296">
      <x:c r="A296" s="78" t="inlineStr">
        <x:is>
          <x:t xml:space="preserve">B088</x:t>
        </x:is>
      </x:c>
      <x:c r="B296" s="76" t="inlineStr">
        <x:is>
          <x:t xml:space="preserve">MUSIC-128#17</x:t>
        </x:is>
      </x:c>
      <x:c r="C296" s="76" t="inlineStr">
        <x:is>
          <x:t xml:space="preserve">MASK 5</x:t>
        </x:is>
      </x:c>
      <x:c r="D296" s="76" t="inlineStr">
        <x:is>
          <x:t xml:space="preserve">2A</x:t>
        </x:is>
      </x:c>
      <x:c r="E296" s="76" t="inlineStr">
        <x:is>
          <x:t xml:space="preserve">Legato</x:t>
        </x:is>
      </x:c>
      <x:c r="F296" s="76" t="inlineStr">
        <x:is>
          <x:t xml:space="preserve">Membership position 4</x:t>
        </x:is>
      </x:c>
      <x:c r="G296" s="76" t="inlineStr">
        <x:is>
          <x:t xml:space="preserve">flag off</x:t>
        </x:is>
      </x:c>
      <x:c r="H296" s="76" t="inlineStr">
        <x:is>
          <x:t xml:space="preserve">flag on</x:t>
        </x:is>
      </x:c>
      <x:c r="I296" s="76" t="inlineStr">
        <x:is>
          <x:t xml:space="preserve">REUSE</x:t>
        </x:is>
      </x:c>
      <x:c r="J296" s="76" t="inlineStr">
        <x:is>
          <x:t xml:space="preserve">Q1 Articulation | source BitGroup MASK-8</x:t>
        </x:is>
      </x:c>
      <x:c r="K296" s="76" t="inlineStr">
        <x:is>
          <x:t xml:space="preserve">DRAFT</x:t>
        </x:is>
      </x:c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</x:row>
    <x:row r="297">
      <x:c r="A297" s="78" t="inlineStr">
        <x:is>
          <x:t xml:space="preserve">B089</x:t>
        </x:is>
      </x:c>
      <x:c r="B297" s="76" t="inlineStr">
        <x:is>
          <x:t xml:space="preserve">MUSIC-128#17</x:t>
        </x:is>
      </x:c>
      <x:c r="C297" s="76" t="inlineStr">
        <x:is>
          <x:t xml:space="preserve">MASK 6</x:t>
        </x:is>
      </x:c>
      <x:c r="D297" s="76" t="inlineStr">
        <x:is>
          <x:t xml:space="preserve">2B</x:t>
        </x:is>
      </x:c>
      <x:c r="E297" s="76" t="inlineStr">
        <x:is>
          <x:t xml:space="preserve">Fermata</x:t>
        </x:is>
      </x:c>
      <x:c r="F297" s="76" t="inlineStr">
        <x:is>
          <x:t xml:space="preserve">Membership position 5</x:t>
        </x:is>
      </x:c>
      <x:c r="G297" s="76" t="inlineStr">
        <x:is>
          <x:t xml:space="preserve">flag off</x:t>
        </x:is>
      </x:c>
      <x:c r="H297" s="76" t="inlineStr">
        <x:is>
          <x:t xml:space="preserve">flag on</x:t>
        </x:is>
      </x:c>
      <x:c r="I297" s="76" t="inlineStr">
        <x:is>
          <x:t xml:space="preserve">REUSE</x:t>
        </x:is>
      </x:c>
      <x:c r="J297" s="76" t="inlineStr">
        <x:is>
          <x:t xml:space="preserve">Q1 Articulation | source BitGroup MASK-8</x:t>
        </x:is>
      </x:c>
      <x:c r="K297" s="76" t="inlineStr">
        <x:is>
          <x:t xml:space="preserve">DRAFT</x:t>
        </x:is>
      </x:c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</x:row>
    <x:row r="298">
      <x:c r="A298" s="78" t="inlineStr">
        <x:is>
          <x:t xml:space="preserve">B090</x:t>
        </x:is>
      </x:c>
      <x:c r="B298" s="76" t="inlineStr">
        <x:is>
          <x:t xml:space="preserve">MUSIC-128#17</x:t>
        </x:is>
      </x:c>
      <x:c r="C298" s="76" t="inlineStr">
        <x:is>
          <x:t xml:space="preserve">MASK 7</x:t>
        </x:is>
      </x:c>
      <x:c r="D298" s="76" t="inlineStr">
        <x:is>
          <x:t xml:space="preserve">2A</x:t>
        </x:is>
      </x:c>
      <x:c r="E298" s="76" t="inlineStr">
        <x:is>
          <x:t xml:space="preserve">Tie-In</x:t>
        </x:is>
      </x:c>
      <x:c r="F298" s="76" t="inlineStr">
        <x:is>
          <x:t xml:space="preserve">Membership position 6</x:t>
        </x:is>
      </x:c>
      <x:c r="G298" s="76" t="inlineStr">
        <x:is>
          <x:t xml:space="preserve">flag off</x:t>
        </x:is>
      </x:c>
      <x:c r="H298" s="76" t="inlineStr">
        <x:is>
          <x:t xml:space="preserve">flag on</x:t>
        </x:is>
      </x:c>
      <x:c r="I298" s="76" t="inlineStr">
        <x:is>
          <x:t xml:space="preserve">REUSE</x:t>
        </x:is>
      </x:c>
      <x:c r="J298" s="76" t="inlineStr">
        <x:is>
          <x:t xml:space="preserve">Q1 Articulation | source BitGroup MASK-8</x:t>
        </x:is>
      </x:c>
      <x:c r="K298" s="76" t="inlineStr">
        <x:is>
          <x:t xml:space="preserve">DRAFT</x:t>
        </x:is>
      </x:c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</x:row>
    <x:row r="299">
      <x:c r="A299" s="78" t="inlineStr">
        <x:is>
          <x:t xml:space="preserve">B091</x:t>
        </x:is>
      </x:c>
      <x:c r="B299" s="76" t="inlineStr">
        <x:is>
          <x:t xml:space="preserve">MUSIC-128#17</x:t>
        </x:is>
      </x:c>
      <x:c r="C299" s="76" t="inlineStr">
        <x:is>
          <x:t xml:space="preserve">MASK 8</x:t>
        </x:is>
      </x:c>
      <x:c r="D299" s="76" t="inlineStr">
        <x:is>
          <x:t xml:space="preserve">2B</x:t>
        </x:is>
      </x:c>
      <x:c r="E299" s="76" t="inlineStr">
        <x:is>
          <x:t xml:space="preserve">Tie-Out</x:t>
        </x:is>
      </x:c>
      <x:c r="F299" s="76" t="inlineStr">
        <x:is>
          <x:t xml:space="preserve">Membership position 7</x:t>
        </x:is>
      </x:c>
      <x:c r="G299" s="76" t="inlineStr">
        <x:is>
          <x:t xml:space="preserve">flag off</x:t>
        </x:is>
      </x:c>
      <x:c r="H299" s="76" t="inlineStr">
        <x:is>
          <x:t xml:space="preserve">flag on</x:t>
        </x:is>
      </x:c>
      <x:c r="I299" s="76" t="inlineStr">
        <x:is>
          <x:t xml:space="preserve">REUSE</x:t>
        </x:is>
      </x:c>
      <x:c r="J299" s="76" t="inlineStr">
        <x:is>
          <x:t xml:space="preserve">Q1 Articulation | source BitGroup MASK-8</x:t>
        </x:is>
      </x:c>
      <x:c r="K299" s="76" t="inlineStr">
        <x:is>
          <x:t xml:space="preserve">DRAFT</x:t>
        </x:is>
      </x:c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</x:row>
    <x:row r="300">
      <x:c r="A300" s="78" t="inlineStr">
        <x:is>
          <x:t xml:space="preserve">B092</x:t>
        </x:is>
      </x:c>
      <x:c r="B300" s="76" t="inlineStr">
        <x:is>
          <x:t xml:space="preserve">MUSIC-128#18</x:t>
        </x:is>
      </x:c>
      <x:c r="C300" s="76" t="inlineStr">
        <x:is>
          <x:t xml:space="preserve">SCALAR 1</x:t>
        </x:is>
      </x:c>
      <x:c r="D300" s="76" t="inlineStr">
        <x:is>
          <x:t xml:space="preserve">1</x:t>
        </x:is>
      </x:c>
      <x:c r="E300" s="76" t="inlineStr">
        <x:is>
          <x:t xml:space="preserve">Microtonal Offset</x:t>
        </x:is>
      </x:c>
      <x:c r="F300" s="76" t="n">
        <x:v>1</x:v>
      </x:c>
      <x:c r="G300" s="76" t="inlineStr">
        <x:is>
          <x:t xml:space="preserve">inactive</x:t>
        </x:is>
      </x:c>
      <x:c r="H300" s="76" t="inlineStr">
        <x:is>
          <x:t xml:space="preserve">contributes 1</x:t>
        </x:is>
      </x:c>
      <x:c r="I300" s="76" t="inlineStr">
        <x:is>
          <x:t xml:space="preserve">REUSE</x:t>
        </x:is>
      </x:c>
      <x:c r="J300" s="76" t="inlineStr">
        <x:is>
          <x:t xml:space="preserve">R1 Microtonal Offset | source BitGroup TWOS-8</x:t>
        </x:is>
      </x:c>
      <x:c r="K300" s="76" t="inlineStr">
        <x:is>
          <x:t xml:space="preserve">DRAFT</x:t>
        </x:is>
      </x:c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</x:row>
    <x:row r="301">
      <x:c r="A301" s="78" t="inlineStr">
        <x:is>
          <x:t xml:space="preserve">B093</x:t>
        </x:is>
      </x:c>
      <x:c r="B301" s="76" t="inlineStr">
        <x:is>
          <x:t xml:space="preserve">MUSIC-128#18</x:t>
        </x:is>
      </x:c>
      <x:c r="C301" s="76" t="inlineStr">
        <x:is>
          <x:t xml:space="preserve">SCALAR 2</x:t>
        </x:is>
      </x:c>
      <x:c r="D301" s="76" t="inlineStr">
        <x:is>
          <x:t xml:space="preserve">1</x:t>
        </x:is>
      </x:c>
      <x:c r="E301" s="76" t="inlineStr">
        <x:is>
          <x:t xml:space="preserve">Microtonal Offset</x:t>
        </x:is>
      </x:c>
      <x:c r="F301" s="76" t="n">
        <x:v>2</x:v>
      </x:c>
      <x:c r="G301" s="76" t="inlineStr">
        <x:is>
          <x:t xml:space="preserve">inactive</x:t>
        </x:is>
      </x:c>
      <x:c r="H301" s="76" t="inlineStr">
        <x:is>
          <x:t xml:space="preserve">contributes 2</x:t>
        </x:is>
      </x:c>
      <x:c r="I301" s="76" t="inlineStr">
        <x:is>
          <x:t xml:space="preserve">REUSE</x:t>
        </x:is>
      </x:c>
      <x:c r="J301" s="76" t="inlineStr">
        <x:is>
          <x:t xml:space="preserve">R1 Microtonal Offset | source BitGroup TWOS-8</x:t>
        </x:is>
      </x:c>
      <x:c r="K301" s="76" t="inlineStr">
        <x:is>
          <x:t xml:space="preserve">DRAFT</x:t>
        </x:is>
      </x:c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</x:row>
    <x:row r="302">
      <x:c r="A302" s="78" t="inlineStr">
        <x:is>
          <x:t xml:space="preserve">B094</x:t>
        </x:is>
      </x:c>
      <x:c r="B302" s="76" t="inlineStr">
        <x:is>
          <x:t xml:space="preserve">MUSIC-128#18</x:t>
        </x:is>
      </x:c>
      <x:c r="C302" s="76" t="inlineStr">
        <x:is>
          <x:t xml:space="preserve">SCALAR 3</x:t>
        </x:is>
      </x:c>
      <x:c r="D302" s="76" t="inlineStr">
        <x:is>
          <x:t xml:space="preserve">1</x:t>
        </x:is>
      </x:c>
      <x:c r="E302" s="76" t="inlineStr">
        <x:is>
          <x:t xml:space="preserve">Microtonal Offset</x:t>
        </x:is>
      </x:c>
      <x:c r="F302" s="76" t="n">
        <x:v>4</x:v>
      </x:c>
      <x:c r="G302" s="76" t="inlineStr">
        <x:is>
          <x:t xml:space="preserve">inactive</x:t>
        </x:is>
      </x:c>
      <x:c r="H302" s="76" t="inlineStr">
        <x:is>
          <x:t xml:space="preserve">contributes 4</x:t>
        </x:is>
      </x:c>
      <x:c r="I302" s="76" t="inlineStr">
        <x:is>
          <x:t xml:space="preserve">REUSE</x:t>
        </x:is>
      </x:c>
      <x:c r="J302" s="76" t="inlineStr">
        <x:is>
          <x:t xml:space="preserve">R1 Microtonal Offset | source BitGroup TWOS-8</x:t>
        </x:is>
      </x:c>
      <x:c r="K302" s="76" t="inlineStr">
        <x:is>
          <x:t xml:space="preserve">DRAFT</x:t>
        </x:is>
      </x:c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</x:row>
    <x:row r="303">
      <x:c r="A303" s="78" t="inlineStr">
        <x:is>
          <x:t xml:space="preserve">B095</x:t>
        </x:is>
      </x:c>
      <x:c r="B303" s="76" t="inlineStr">
        <x:is>
          <x:t xml:space="preserve">MUSIC-128#18</x:t>
        </x:is>
      </x:c>
      <x:c r="C303" s="76" t="inlineStr">
        <x:is>
          <x:t xml:space="preserve">SCALAR 4</x:t>
        </x:is>
      </x:c>
      <x:c r="D303" s="76" t="inlineStr">
        <x:is>
          <x:t xml:space="preserve">1</x:t>
        </x:is>
      </x:c>
      <x:c r="E303" s="76" t="inlineStr">
        <x:is>
          <x:t xml:space="preserve">Microtonal Offset</x:t>
        </x:is>
      </x:c>
      <x:c r="F303" s="76" t="n">
        <x:v>8</x:v>
      </x:c>
      <x:c r="G303" s="76" t="inlineStr">
        <x:is>
          <x:t xml:space="preserve">inactive</x:t>
        </x:is>
      </x:c>
      <x:c r="H303" s="76" t="inlineStr">
        <x:is>
          <x:t xml:space="preserve">contributes 8</x:t>
        </x:is>
      </x:c>
      <x:c r="I303" s="76" t="inlineStr">
        <x:is>
          <x:t xml:space="preserve">REUSE</x:t>
        </x:is>
      </x:c>
      <x:c r="J303" s="76" t="inlineStr">
        <x:is>
          <x:t xml:space="preserve">R1 Microtonal Offset | source BitGroup TWOS-8</x:t>
        </x:is>
      </x:c>
      <x:c r="K303" s="76" t="inlineStr">
        <x:is>
          <x:t xml:space="preserve">DRAFT</x:t>
        </x:is>
      </x:c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</x:row>
    <x:row r="304">
      <x:c r="A304" s="78" t="inlineStr">
        <x:is>
          <x:t xml:space="preserve">B096</x:t>
        </x:is>
      </x:c>
      <x:c r="B304" s="76" t="inlineStr">
        <x:is>
          <x:t xml:space="preserve">MUSIC-128#18</x:t>
        </x:is>
      </x:c>
      <x:c r="C304" s="76" t="inlineStr">
        <x:is>
          <x:t xml:space="preserve">SCALAR 5</x:t>
        </x:is>
      </x:c>
      <x:c r="D304" s="76" t="inlineStr">
        <x:is>
          <x:t xml:space="preserve">1</x:t>
        </x:is>
      </x:c>
      <x:c r="E304" s="76" t="inlineStr">
        <x:is>
          <x:t xml:space="preserve">Microtonal Offset</x:t>
        </x:is>
      </x:c>
      <x:c r="F304" s="76" t="n">
        <x:v>16</x:v>
      </x:c>
      <x:c r="G304" s="76" t="inlineStr">
        <x:is>
          <x:t xml:space="preserve">inactive</x:t>
        </x:is>
      </x:c>
      <x:c r="H304" s="76" t="inlineStr">
        <x:is>
          <x:t xml:space="preserve">contributes 16</x:t>
        </x:is>
      </x:c>
      <x:c r="I304" s="76" t="inlineStr">
        <x:is>
          <x:t xml:space="preserve">REUSE</x:t>
        </x:is>
      </x:c>
      <x:c r="J304" s="76" t="inlineStr">
        <x:is>
          <x:t xml:space="preserve">R1 Microtonal Offset | source BitGroup TWOS-8</x:t>
        </x:is>
      </x:c>
      <x:c r="K304" s="76" t="inlineStr">
        <x:is>
          <x:t xml:space="preserve">DRAFT</x:t>
        </x:is>
      </x:c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</x:row>
    <x:row r="305">
      <x:c r="A305" s="78" t="inlineStr">
        <x:is>
          <x:t xml:space="preserve">B097</x:t>
        </x:is>
      </x:c>
      <x:c r="B305" s="76" t="inlineStr">
        <x:is>
          <x:t xml:space="preserve">MUSIC-128#18</x:t>
        </x:is>
      </x:c>
      <x:c r="C305" s="76" t="inlineStr">
        <x:is>
          <x:t xml:space="preserve">SCALAR 6</x:t>
        </x:is>
      </x:c>
      <x:c r="D305" s="76" t="inlineStr">
        <x:is>
          <x:t xml:space="preserve">1</x:t>
        </x:is>
      </x:c>
      <x:c r="E305" s="76" t="inlineStr">
        <x:is>
          <x:t xml:space="preserve">Microtonal Offset</x:t>
        </x:is>
      </x:c>
      <x:c r="F305" s="76" t="n">
        <x:v>32</x:v>
      </x:c>
      <x:c r="G305" s="76" t="inlineStr">
        <x:is>
          <x:t xml:space="preserve">inactive</x:t>
        </x:is>
      </x:c>
      <x:c r="H305" s="76" t="inlineStr">
        <x:is>
          <x:t xml:space="preserve">contributes 32</x:t>
        </x:is>
      </x:c>
      <x:c r="I305" s="76" t="inlineStr">
        <x:is>
          <x:t xml:space="preserve">REUSE</x:t>
        </x:is>
      </x:c>
      <x:c r="J305" s="76" t="inlineStr">
        <x:is>
          <x:t xml:space="preserve">R1 Microtonal Offset | source BitGroup TWOS-8</x:t>
        </x:is>
      </x:c>
      <x:c r="K305" s="76" t="inlineStr">
        <x:is>
          <x:t xml:space="preserve">DRAFT</x:t>
        </x:is>
      </x:c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</x:row>
    <x:row r="306">
      <x:c r="A306" s="78" t="inlineStr">
        <x:is>
          <x:t xml:space="preserve">B098</x:t>
        </x:is>
      </x:c>
      <x:c r="B306" s="76" t="inlineStr">
        <x:is>
          <x:t xml:space="preserve">MUSIC-128#18</x:t>
        </x:is>
      </x:c>
      <x:c r="C306" s="76" t="inlineStr">
        <x:is>
          <x:t xml:space="preserve">SCALAR 7</x:t>
        </x:is>
      </x:c>
      <x:c r="D306" s="76" t="inlineStr">
        <x:is>
          <x:t xml:space="preserve">1</x:t>
        </x:is>
      </x:c>
      <x:c r="E306" s="76" t="inlineStr">
        <x:is>
          <x:t xml:space="preserve">Microtonal Offset</x:t>
        </x:is>
      </x:c>
      <x:c r="F306" s="76" t="n">
        <x:v>64</x:v>
      </x:c>
      <x:c r="G306" s="76" t="inlineStr">
        <x:is>
          <x:t xml:space="preserve">inactive</x:t>
        </x:is>
      </x:c>
      <x:c r="H306" s="76" t="inlineStr">
        <x:is>
          <x:t xml:space="preserve">contributes 64</x:t>
        </x:is>
      </x:c>
      <x:c r="I306" s="76" t="inlineStr">
        <x:is>
          <x:t xml:space="preserve">REUSE</x:t>
        </x:is>
      </x:c>
      <x:c r="J306" s="76" t="inlineStr">
        <x:is>
          <x:t xml:space="preserve">R1 Microtonal Offset | source BitGroup TWOS-8</x:t>
        </x:is>
      </x:c>
      <x:c r="K306" s="76" t="inlineStr">
        <x:is>
          <x:t xml:space="preserve">DRAFT</x:t>
        </x:is>
      </x:c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</x:row>
    <x:row r="307">
      <x:c r="A307" s="78" t="inlineStr">
        <x:is>
          <x:t xml:space="preserve">B099</x:t>
        </x:is>
      </x:c>
      <x:c r="B307" s="76" t="inlineStr">
        <x:is>
          <x:t xml:space="preserve">MUSIC-128#18</x:t>
        </x:is>
      </x:c>
      <x:c r="C307" s="76" t="inlineStr">
        <x:is>
          <x:t xml:space="preserve">TWOS SIGN 8</x:t>
        </x:is>
      </x:c>
      <x:c r="D307" s="76" t="inlineStr">
        <x:is>
          <x:t xml:space="preserve">3</x:t>
        </x:is>
      </x:c>
      <x:c r="E307" s="76" t="inlineStr">
        <x:is>
          <x:t xml:space="preserve">Microtonal Offset</x:t>
        </x:is>
      </x:c>
      <x:c r="F307" s="76" t="n">
        <x:v>-128</x:v>
      </x:c>
      <x:c r="G307" s="76" t="inlineStr">
        <x:is>
          <x:t xml:space="preserve">non-negative sign contribution</x:t>
        </x:is>
      </x:c>
      <x:c r="H307" s="76" t="inlineStr">
        <x:is>
          <x:t xml:space="preserve">contributes -128</x:t>
        </x:is>
      </x:c>
      <x:c r="I307" s="76" t="inlineStr">
        <x:is>
          <x:t xml:space="preserve">REUSE</x:t>
        </x:is>
      </x:c>
      <x:c r="J307" s="76" t="inlineStr">
        <x:is>
          <x:t xml:space="preserve">R1 Microtonal Offset | source BitGroup TWOS-8</x:t>
        </x:is>
      </x:c>
      <x:c r="K307" s="76" t="inlineStr">
        <x:is>
          <x:t xml:space="preserve">DRAFT</x:t>
        </x:is>
      </x:c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</x:row>
    <x:row r="308">
      <x:c r="A308" s="78" t="inlineStr">
        <x:is>
          <x:t xml:space="preserve">B100</x:t>
        </x:is>
      </x:c>
      <x:c r="B308" s="76" t="inlineStr">
        <x:is>
          <x:t xml:space="preserve">MUSIC-128#19</x:t>
        </x:is>
      </x:c>
      <x:c r="C308" s="76" t="inlineStr">
        <x:is>
          <x:t xml:space="preserve">SCALAR 1</x:t>
        </x:is>
      </x:c>
      <x:c r="D308" s="76" t="inlineStr">
        <x:is>
          <x:t xml:space="preserve">1</x:t>
        </x:is>
      </x:c>
      <x:c r="E308" s="76" t="inlineStr">
        <x:is>
          <x:t xml:space="preserve">Version</x:t>
        </x:is>
      </x:c>
      <x:c r="F308" s="76" t="n">
        <x:v>1</x:v>
      </x:c>
      <x:c r="G308" s="76" t="inlineStr">
        <x:is>
          <x:t xml:space="preserve">inactive</x:t>
        </x:is>
      </x:c>
      <x:c r="H308" s="76" t="inlineStr">
        <x:is>
          <x:t xml:space="preserve">contributes 1</x:t>
        </x:is>
      </x:c>
      <x:c r="I308" s="76" t="inlineStr">
        <x:is>
          <x:t xml:space="preserve">REUSE</x:t>
        </x:is>
      </x:c>
      <x:c r="J308" s="76" t="inlineStr">
        <x:is>
          <x:t xml:space="preserve">S1 Version | source BitGroup SCALAR-8</x:t>
        </x:is>
      </x:c>
      <x:c r="K308" s="76" t="inlineStr">
        <x:is>
          <x:t xml:space="preserve">DRAFT</x:t>
        </x:is>
      </x:c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</x:row>
    <x:row r="309">
      <x:c r="A309" s="78" t="inlineStr">
        <x:is>
          <x:t xml:space="preserve">B101</x:t>
        </x:is>
      </x:c>
      <x:c r="B309" s="76" t="inlineStr">
        <x:is>
          <x:t xml:space="preserve">MUSIC-128#19</x:t>
        </x:is>
      </x:c>
      <x:c r="C309" s="76" t="inlineStr">
        <x:is>
          <x:t xml:space="preserve">SCALAR 2</x:t>
        </x:is>
      </x:c>
      <x:c r="D309" s="76" t="inlineStr">
        <x:is>
          <x:t xml:space="preserve">1</x:t>
        </x:is>
      </x:c>
      <x:c r="E309" s="76" t="inlineStr">
        <x:is>
          <x:t xml:space="preserve">Version</x:t>
        </x:is>
      </x:c>
      <x:c r="F309" s="76" t="n">
        <x:v>2</x:v>
      </x:c>
      <x:c r="G309" s="76" t="inlineStr">
        <x:is>
          <x:t xml:space="preserve">inactive</x:t>
        </x:is>
      </x:c>
      <x:c r="H309" s="76" t="inlineStr">
        <x:is>
          <x:t xml:space="preserve">contributes 2</x:t>
        </x:is>
      </x:c>
      <x:c r="I309" s="76" t="inlineStr">
        <x:is>
          <x:t xml:space="preserve">REUSE</x:t>
        </x:is>
      </x:c>
      <x:c r="J309" s="76" t="inlineStr">
        <x:is>
          <x:t xml:space="preserve">S1 Version | source BitGroup SCALAR-8</x:t>
        </x:is>
      </x:c>
      <x:c r="K309" s="76" t="inlineStr">
        <x:is>
          <x:t xml:space="preserve">DRAFT</x:t>
        </x:is>
      </x:c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</x:row>
    <x:row r="310">
      <x:c r="A310" s="78" t="inlineStr">
        <x:is>
          <x:t xml:space="preserve">B102</x:t>
        </x:is>
      </x:c>
      <x:c r="B310" s="76" t="inlineStr">
        <x:is>
          <x:t xml:space="preserve">MUSIC-128#19</x:t>
        </x:is>
      </x:c>
      <x:c r="C310" s="76" t="inlineStr">
        <x:is>
          <x:t xml:space="preserve">SCALAR 3</x:t>
        </x:is>
      </x:c>
      <x:c r="D310" s="76" t="inlineStr">
        <x:is>
          <x:t xml:space="preserve">1</x:t>
        </x:is>
      </x:c>
      <x:c r="E310" s="76" t="inlineStr">
        <x:is>
          <x:t xml:space="preserve">Version</x:t>
        </x:is>
      </x:c>
      <x:c r="F310" s="76" t="n">
        <x:v>4</x:v>
      </x:c>
      <x:c r="G310" s="76" t="inlineStr">
        <x:is>
          <x:t xml:space="preserve">inactive</x:t>
        </x:is>
      </x:c>
      <x:c r="H310" s="76" t="inlineStr">
        <x:is>
          <x:t xml:space="preserve">contributes 4</x:t>
        </x:is>
      </x:c>
      <x:c r="I310" s="76" t="inlineStr">
        <x:is>
          <x:t xml:space="preserve">REUSE</x:t>
        </x:is>
      </x:c>
      <x:c r="J310" s="76" t="inlineStr">
        <x:is>
          <x:t xml:space="preserve">S1 Version | source BitGroup SCALAR-8</x:t>
        </x:is>
      </x:c>
      <x:c r="K310" s="76" t="inlineStr">
        <x:is>
          <x:t xml:space="preserve">DRAFT</x:t>
        </x:is>
      </x:c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</x:row>
    <x:row r="311">
      <x:c r="A311" s="78" t="inlineStr">
        <x:is>
          <x:t xml:space="preserve">B103</x:t>
        </x:is>
      </x:c>
      <x:c r="B311" s="76" t="inlineStr">
        <x:is>
          <x:t xml:space="preserve">MUSIC-128#19</x:t>
        </x:is>
      </x:c>
      <x:c r="C311" s="76" t="inlineStr">
        <x:is>
          <x:t xml:space="preserve">SCALAR 4</x:t>
        </x:is>
      </x:c>
      <x:c r="D311" s="76" t="inlineStr">
        <x:is>
          <x:t xml:space="preserve">1</x:t>
        </x:is>
      </x:c>
      <x:c r="E311" s="76" t="inlineStr">
        <x:is>
          <x:t xml:space="preserve">Version</x:t>
        </x:is>
      </x:c>
      <x:c r="F311" s="76" t="n">
        <x:v>8</x:v>
      </x:c>
      <x:c r="G311" s="76" t="inlineStr">
        <x:is>
          <x:t xml:space="preserve">inactive</x:t>
        </x:is>
      </x:c>
      <x:c r="H311" s="76" t="inlineStr">
        <x:is>
          <x:t xml:space="preserve">contributes 8</x:t>
        </x:is>
      </x:c>
      <x:c r="I311" s="76" t="inlineStr">
        <x:is>
          <x:t xml:space="preserve">REUSE</x:t>
        </x:is>
      </x:c>
      <x:c r="J311" s="76" t="inlineStr">
        <x:is>
          <x:t xml:space="preserve">S1 Version | source BitGroup SCALAR-8</x:t>
        </x:is>
      </x:c>
      <x:c r="K311" s="76" t="inlineStr">
        <x:is>
          <x:t xml:space="preserve">DRAFT</x:t>
        </x:is>
      </x:c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</x:row>
    <x:row r="312">
      <x:c r="A312" s="78" t="inlineStr">
        <x:is>
          <x:t xml:space="preserve">B104</x:t>
        </x:is>
      </x:c>
      <x:c r="B312" s="76" t="inlineStr">
        <x:is>
          <x:t xml:space="preserve">MUSIC-128#19</x:t>
        </x:is>
      </x:c>
      <x:c r="C312" s="76" t="inlineStr">
        <x:is>
          <x:t xml:space="preserve">SCALAR 5</x:t>
        </x:is>
      </x:c>
      <x:c r="D312" s="76" t="inlineStr">
        <x:is>
          <x:t xml:space="preserve">1</x:t>
        </x:is>
      </x:c>
      <x:c r="E312" s="76" t="inlineStr">
        <x:is>
          <x:t xml:space="preserve">Version</x:t>
        </x:is>
      </x:c>
      <x:c r="F312" s="76" t="n">
        <x:v>16</x:v>
      </x:c>
      <x:c r="G312" s="76" t="inlineStr">
        <x:is>
          <x:t xml:space="preserve">inactive</x:t>
        </x:is>
      </x:c>
      <x:c r="H312" s="76" t="inlineStr">
        <x:is>
          <x:t xml:space="preserve">contributes 16</x:t>
        </x:is>
      </x:c>
      <x:c r="I312" s="76" t="inlineStr">
        <x:is>
          <x:t xml:space="preserve">REUSE</x:t>
        </x:is>
      </x:c>
      <x:c r="J312" s="76" t="inlineStr">
        <x:is>
          <x:t xml:space="preserve">S1 Version | source BitGroup SCALAR-8</x:t>
        </x:is>
      </x:c>
      <x:c r="K312" s="76" t="inlineStr">
        <x:is>
          <x:t xml:space="preserve">DRAFT</x:t>
        </x:is>
      </x:c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</x:row>
    <x:row r="313">
      <x:c r="A313" s="78" t="inlineStr">
        <x:is>
          <x:t xml:space="preserve">B105</x:t>
        </x:is>
      </x:c>
      <x:c r="B313" s="76" t="inlineStr">
        <x:is>
          <x:t xml:space="preserve">MUSIC-128#19</x:t>
        </x:is>
      </x:c>
      <x:c r="C313" s="76" t="inlineStr">
        <x:is>
          <x:t xml:space="preserve">SCALAR 6</x:t>
        </x:is>
      </x:c>
      <x:c r="D313" s="76" t="inlineStr">
        <x:is>
          <x:t xml:space="preserve">1</x:t>
        </x:is>
      </x:c>
      <x:c r="E313" s="76" t="inlineStr">
        <x:is>
          <x:t xml:space="preserve">Version</x:t>
        </x:is>
      </x:c>
      <x:c r="F313" s="76" t="n">
        <x:v>32</x:v>
      </x:c>
      <x:c r="G313" s="76" t="inlineStr">
        <x:is>
          <x:t xml:space="preserve">inactive</x:t>
        </x:is>
      </x:c>
      <x:c r="H313" s="76" t="inlineStr">
        <x:is>
          <x:t xml:space="preserve">contributes 32</x:t>
        </x:is>
      </x:c>
      <x:c r="I313" s="76" t="inlineStr">
        <x:is>
          <x:t xml:space="preserve">REUSE</x:t>
        </x:is>
      </x:c>
      <x:c r="J313" s="76" t="inlineStr">
        <x:is>
          <x:t xml:space="preserve">S1 Version | source BitGroup SCALAR-8</x:t>
        </x:is>
      </x:c>
      <x:c r="K313" s="76" t="inlineStr">
        <x:is>
          <x:t xml:space="preserve">DRAFT</x:t>
        </x:is>
      </x:c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</x:row>
    <x:row r="314">
      <x:c r="A314" s="78" t="inlineStr">
        <x:is>
          <x:t xml:space="preserve">B106</x:t>
        </x:is>
      </x:c>
      <x:c r="B314" s="76" t="inlineStr">
        <x:is>
          <x:t xml:space="preserve">MUSIC-128#19</x:t>
        </x:is>
      </x:c>
      <x:c r="C314" s="76" t="inlineStr">
        <x:is>
          <x:t xml:space="preserve">SCALAR 7</x:t>
        </x:is>
      </x:c>
      <x:c r="D314" s="76" t="inlineStr">
        <x:is>
          <x:t xml:space="preserve">1</x:t>
        </x:is>
      </x:c>
      <x:c r="E314" s="76" t="inlineStr">
        <x:is>
          <x:t xml:space="preserve">Version</x:t>
        </x:is>
      </x:c>
      <x:c r="F314" s="76" t="n">
        <x:v>64</x:v>
      </x:c>
      <x:c r="G314" s="76" t="inlineStr">
        <x:is>
          <x:t xml:space="preserve">inactive</x:t>
        </x:is>
      </x:c>
      <x:c r="H314" s="76" t="inlineStr">
        <x:is>
          <x:t xml:space="preserve">contributes 64</x:t>
        </x:is>
      </x:c>
      <x:c r="I314" s="76" t="inlineStr">
        <x:is>
          <x:t xml:space="preserve">REUSE</x:t>
        </x:is>
      </x:c>
      <x:c r="J314" s="76" t="inlineStr">
        <x:is>
          <x:t xml:space="preserve">S1 Version | source BitGroup SCALAR-8</x:t>
        </x:is>
      </x:c>
      <x:c r="K314" s="76" t="inlineStr">
        <x:is>
          <x:t xml:space="preserve">DRAFT</x:t>
        </x:is>
      </x:c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</x:row>
    <x:row r="315">
      <x:c r="A315" s="78" t="inlineStr">
        <x:is>
          <x:t xml:space="preserve">B107</x:t>
        </x:is>
      </x:c>
      <x:c r="B315" s="76" t="inlineStr">
        <x:is>
          <x:t xml:space="preserve">MUSIC-128#19</x:t>
        </x:is>
      </x:c>
      <x:c r="C315" s="76" t="inlineStr">
        <x:is>
          <x:t xml:space="preserve">SCALAR 8</x:t>
        </x:is>
      </x:c>
      <x:c r="D315" s="76" t="inlineStr">
        <x:is>
          <x:t xml:space="preserve">1</x:t>
        </x:is>
      </x:c>
      <x:c r="E315" s="76" t="inlineStr">
        <x:is>
          <x:t xml:space="preserve">Version</x:t>
        </x:is>
      </x:c>
      <x:c r="F315" s="76" t="n">
        <x:v>128</x:v>
      </x:c>
      <x:c r="G315" s="76" t="inlineStr">
        <x:is>
          <x:t xml:space="preserve">inactive</x:t>
        </x:is>
      </x:c>
      <x:c r="H315" s="76" t="inlineStr">
        <x:is>
          <x:t xml:space="preserve">contributes 128</x:t>
        </x:is>
      </x:c>
      <x:c r="I315" s="76" t="inlineStr">
        <x:is>
          <x:t xml:space="preserve">REUSE</x:t>
        </x:is>
      </x:c>
      <x:c r="J315" s="76" t="inlineStr">
        <x:is>
          <x:t xml:space="preserve">S1 Version | source BitGroup SCALAR-8</x:t>
        </x:is>
      </x:c>
      <x:c r="K315" s="76" t="inlineStr">
        <x:is>
          <x:t xml:space="preserve">DRAFT</x:t>
        </x:is>
      </x:c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</x:row>
    <x:row r="316">
      <x:c r="A316" s="78" t="inlineStr">
        <x:is>
          <x:t xml:space="preserve">B108</x:t>
        </x:is>
      </x:c>
      <x:c r="B316" s="76" t="inlineStr">
        <x:is>
          <x:t xml:space="preserve">MUSIC-128#20</x:t>
        </x:is>
      </x:c>
      <x:c r="C316" s="76" t="inlineStr">
        <x:is>
          <x:t xml:space="preserve">RESERVED 1</x:t>
        </x:is>
      </x:c>
      <x:c r="D316" s="76" t="inlineStr">
        <x:is>
          <x:t xml:space="preserve">11</x:t>
        </x:is>
      </x:c>
      <x:c r="E316" s="76" t="inlineStr">
        <x:is>
          <x:t xml:space="preserve">Reserved 1</x:t>
        </x:is>
      </x:c>
      <x:c r="F316" s="76" t="inlineStr">
        <x:is>
          <x:t xml:space="preserve">MUST 0</x:t>
        </x:is>
      </x:c>
      <x:c r="G316" s="76" t="inlineStr">
        <x:is>
          <x:t xml:space="preserve">required zero</x:t>
        </x:is>
      </x:c>
      <x:c r="H316" s="76" t="inlineStr">
        <x:is>
          <x:t xml:space="preserve">invalid / unsupported extension</x:t>
        </x:is>
      </x:c>
      <x:c r="I316" s="76" t="inlineStr">
        <x:is>
          <x:t xml:space="preserve">REUSE</x:t>
        </x:is>
      </x:c>
      <x:c r="J316" s="76" t="inlineStr">
        <x:is>
          <x:t xml:space="preserve">T1 Reserved Integrity | MUSIC v1.0 MUST 0</x:t>
        </x:is>
      </x:c>
      <x:c r="K316" s="76" t="inlineStr">
        <x:is>
          <x:t xml:space="preserve">DRAFT</x:t>
        </x:is>
      </x:c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</x:row>
    <x:row r="317">
      <x:c r="A317" s="78" t="inlineStr">
        <x:is>
          <x:t xml:space="preserve">B109</x:t>
        </x:is>
      </x:c>
      <x:c r="B317" s="76" t="inlineStr">
        <x:is>
          <x:t xml:space="preserve">MUSIC-128#20</x:t>
        </x:is>
      </x:c>
      <x:c r="C317" s="76" t="inlineStr">
        <x:is>
          <x:t xml:space="preserve">RESERVED 2</x:t>
        </x:is>
      </x:c>
      <x:c r="D317" s="76" t="inlineStr">
        <x:is>
          <x:t xml:space="preserve">11</x:t>
        </x:is>
      </x:c>
      <x:c r="E317" s="76" t="inlineStr">
        <x:is>
          <x:t xml:space="preserve">Reserved 2</x:t>
        </x:is>
      </x:c>
      <x:c r="F317" s="76" t="inlineStr">
        <x:is>
          <x:t xml:space="preserve">MUST 0</x:t>
        </x:is>
      </x:c>
      <x:c r="G317" s="76" t="inlineStr">
        <x:is>
          <x:t xml:space="preserve">required zero</x:t>
        </x:is>
      </x:c>
      <x:c r="H317" s="76" t="inlineStr">
        <x:is>
          <x:t xml:space="preserve">invalid / unsupported extension</x:t>
        </x:is>
      </x:c>
      <x:c r="I317" s="76" t="inlineStr">
        <x:is>
          <x:t xml:space="preserve">REUSE</x:t>
        </x:is>
      </x:c>
      <x:c r="J317" s="76" t="inlineStr">
        <x:is>
          <x:t xml:space="preserve">T1 Reserved Integrity | MUSIC v1.0 MUST 0</x:t>
        </x:is>
      </x:c>
      <x:c r="K317" s="76" t="inlineStr">
        <x:is>
          <x:t xml:space="preserve">DRAFT</x:t>
        </x:is>
      </x:c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</x:row>
    <x:row r="318">
      <x:c r="A318" s="78" t="inlineStr">
        <x:is>
          <x:t xml:space="preserve">B110</x:t>
        </x:is>
      </x:c>
      <x:c r="B318" s="76" t="inlineStr">
        <x:is>
          <x:t xml:space="preserve">MUSIC-128#20</x:t>
        </x:is>
      </x:c>
      <x:c r="C318" s="76" t="inlineStr">
        <x:is>
          <x:t xml:space="preserve">RESERVED 3</x:t>
        </x:is>
      </x:c>
      <x:c r="D318" s="76" t="inlineStr">
        <x:is>
          <x:t xml:space="preserve">11</x:t>
        </x:is>
      </x:c>
      <x:c r="E318" s="76" t="inlineStr">
        <x:is>
          <x:t xml:space="preserve">Reserved 3</x:t>
        </x:is>
      </x:c>
      <x:c r="F318" s="76" t="inlineStr">
        <x:is>
          <x:t xml:space="preserve">MUST 0</x:t>
        </x:is>
      </x:c>
      <x:c r="G318" s="76" t="inlineStr">
        <x:is>
          <x:t xml:space="preserve">required zero</x:t>
        </x:is>
      </x:c>
      <x:c r="H318" s="76" t="inlineStr">
        <x:is>
          <x:t xml:space="preserve">invalid / unsupported extension</x:t>
        </x:is>
      </x:c>
      <x:c r="I318" s="76" t="inlineStr">
        <x:is>
          <x:t xml:space="preserve">REUSE</x:t>
        </x:is>
      </x:c>
      <x:c r="J318" s="76" t="inlineStr">
        <x:is>
          <x:t xml:space="preserve">T1 Reserved Integrity | MUSIC v1.0 MUST 0</x:t>
        </x:is>
      </x:c>
      <x:c r="K318" s="76" t="inlineStr">
        <x:is>
          <x:t xml:space="preserve">DRAFT</x:t>
        </x:is>
      </x:c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</x:row>
    <x:row r="319">
      <x:c r="A319" s="78" t="inlineStr">
        <x:is>
          <x:t xml:space="preserve">B111</x:t>
        </x:is>
      </x:c>
      <x:c r="B319" s="76" t="inlineStr">
        <x:is>
          <x:t xml:space="preserve">MUSIC-128#20</x:t>
        </x:is>
      </x:c>
      <x:c r="C319" s="76" t="inlineStr">
        <x:is>
          <x:t xml:space="preserve">RESERVED 4</x:t>
        </x:is>
      </x:c>
      <x:c r="D319" s="76" t="inlineStr">
        <x:is>
          <x:t xml:space="preserve">11</x:t>
        </x:is>
      </x:c>
      <x:c r="E319" s="76" t="inlineStr">
        <x:is>
          <x:t xml:space="preserve">Reserved 4</x:t>
        </x:is>
      </x:c>
      <x:c r="F319" s="76" t="inlineStr">
        <x:is>
          <x:t xml:space="preserve">MUST 0</x:t>
        </x:is>
      </x:c>
      <x:c r="G319" s="76" t="inlineStr">
        <x:is>
          <x:t xml:space="preserve">required zero</x:t>
        </x:is>
      </x:c>
      <x:c r="H319" s="76" t="inlineStr">
        <x:is>
          <x:t xml:space="preserve">invalid / unsupported extension</x:t>
        </x:is>
      </x:c>
      <x:c r="I319" s="76" t="inlineStr">
        <x:is>
          <x:t xml:space="preserve">REUSE</x:t>
        </x:is>
      </x:c>
      <x:c r="J319" s="76" t="inlineStr">
        <x:is>
          <x:t xml:space="preserve">T1 Reserved Integrity | MUSIC v1.0 MUST 0</x:t>
        </x:is>
      </x:c>
      <x:c r="K319" s="76" t="inlineStr">
        <x:is>
          <x:t xml:space="preserve">DRAFT</x:t>
        </x:is>
      </x:c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</x:row>
    <x:row r="320">
      <x:c r="A320" s="78" t="inlineStr">
        <x:is>
          <x:t xml:space="preserve">B112</x:t>
        </x:is>
      </x:c>
      <x:c r="B320" s="76" t="inlineStr">
        <x:is>
          <x:t xml:space="preserve">MUSIC-128#20</x:t>
        </x:is>
      </x:c>
      <x:c r="C320" s="76" t="inlineStr">
        <x:is>
          <x:t xml:space="preserve">RESERVED 5</x:t>
        </x:is>
      </x:c>
      <x:c r="D320" s="76" t="inlineStr">
        <x:is>
          <x:t xml:space="preserve">11</x:t>
        </x:is>
      </x:c>
      <x:c r="E320" s="76" t="inlineStr">
        <x:is>
          <x:t xml:space="preserve">Reserved 5</x:t>
        </x:is>
      </x:c>
      <x:c r="F320" s="76" t="inlineStr">
        <x:is>
          <x:t xml:space="preserve">MUST 0</x:t>
        </x:is>
      </x:c>
      <x:c r="G320" s="76" t="inlineStr">
        <x:is>
          <x:t xml:space="preserve">required zero</x:t>
        </x:is>
      </x:c>
      <x:c r="H320" s="76" t="inlineStr">
        <x:is>
          <x:t xml:space="preserve">invalid / unsupported extension</x:t>
        </x:is>
      </x:c>
      <x:c r="I320" s="76" t="inlineStr">
        <x:is>
          <x:t xml:space="preserve">REUSE</x:t>
        </x:is>
      </x:c>
      <x:c r="J320" s="76" t="inlineStr">
        <x:is>
          <x:t xml:space="preserve">T1 Reserved Integrity | MUSIC v1.0 MUST 0</x:t>
        </x:is>
      </x:c>
      <x:c r="K320" s="76" t="inlineStr">
        <x:is>
          <x:t xml:space="preserve">DRAFT</x:t>
        </x:is>
      </x:c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</x:row>
    <x:row r="321">
      <x:c r="A321" s="78" t="inlineStr">
        <x:is>
          <x:t xml:space="preserve">B113</x:t>
        </x:is>
      </x:c>
      <x:c r="B321" s="76" t="inlineStr">
        <x:is>
          <x:t xml:space="preserve">MUSIC-128#20</x:t>
        </x:is>
      </x:c>
      <x:c r="C321" s="76" t="inlineStr">
        <x:is>
          <x:t xml:space="preserve">RESERVED 6</x:t>
        </x:is>
      </x:c>
      <x:c r="D321" s="76" t="inlineStr">
        <x:is>
          <x:t xml:space="preserve">11</x:t>
        </x:is>
      </x:c>
      <x:c r="E321" s="76" t="inlineStr">
        <x:is>
          <x:t xml:space="preserve">Reserved 6</x:t>
        </x:is>
      </x:c>
      <x:c r="F321" s="76" t="inlineStr">
        <x:is>
          <x:t xml:space="preserve">MUST 0</x:t>
        </x:is>
      </x:c>
      <x:c r="G321" s="76" t="inlineStr">
        <x:is>
          <x:t xml:space="preserve">required zero</x:t>
        </x:is>
      </x:c>
      <x:c r="H321" s="76" t="inlineStr">
        <x:is>
          <x:t xml:space="preserve">invalid / unsupported extension</x:t>
        </x:is>
      </x:c>
      <x:c r="I321" s="76" t="inlineStr">
        <x:is>
          <x:t xml:space="preserve">REUSE</x:t>
        </x:is>
      </x:c>
      <x:c r="J321" s="76" t="inlineStr">
        <x:is>
          <x:t xml:space="preserve">T1 Reserved Integrity | MUSIC v1.0 MUST 0</x:t>
        </x:is>
      </x:c>
      <x:c r="K321" s="76" t="inlineStr">
        <x:is>
          <x:t xml:space="preserve">DRAFT</x:t>
        </x:is>
      </x:c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</x:row>
    <x:row r="322">
      <x:c r="A322" s="78" t="inlineStr">
        <x:is>
          <x:t xml:space="preserve">B114</x:t>
        </x:is>
      </x:c>
      <x:c r="B322" s="76" t="inlineStr">
        <x:is>
          <x:t xml:space="preserve">MUSIC-128#20</x:t>
        </x:is>
      </x:c>
      <x:c r="C322" s="76" t="inlineStr">
        <x:is>
          <x:t xml:space="preserve">RESERVED 7</x:t>
        </x:is>
      </x:c>
      <x:c r="D322" s="76" t="inlineStr">
        <x:is>
          <x:t xml:space="preserve">11</x:t>
        </x:is>
      </x:c>
      <x:c r="E322" s="76" t="inlineStr">
        <x:is>
          <x:t xml:space="preserve">Reserved 7</x:t>
        </x:is>
      </x:c>
      <x:c r="F322" s="76" t="inlineStr">
        <x:is>
          <x:t xml:space="preserve">MUST 0</x:t>
        </x:is>
      </x:c>
      <x:c r="G322" s="76" t="inlineStr">
        <x:is>
          <x:t xml:space="preserve">required zero</x:t>
        </x:is>
      </x:c>
      <x:c r="H322" s="76" t="inlineStr">
        <x:is>
          <x:t xml:space="preserve">invalid / unsupported extension</x:t>
        </x:is>
      </x:c>
      <x:c r="I322" s="76" t="inlineStr">
        <x:is>
          <x:t xml:space="preserve">REUSE</x:t>
        </x:is>
      </x:c>
      <x:c r="J322" s="76" t="inlineStr">
        <x:is>
          <x:t xml:space="preserve">T1 Reserved Integrity | MUSIC v1.0 MUST 0</x:t>
        </x:is>
      </x:c>
      <x:c r="K322" s="76" t="inlineStr">
        <x:is>
          <x:t xml:space="preserve">DRAFT</x:t>
        </x:is>
      </x:c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</x:row>
    <x:row r="323">
      <x:c r="A323" s="78" t="inlineStr">
        <x:is>
          <x:t xml:space="preserve">B115</x:t>
        </x:is>
      </x:c>
      <x:c r="B323" s="76" t="inlineStr">
        <x:is>
          <x:t xml:space="preserve">MUSIC-128#20</x:t>
        </x:is>
      </x:c>
      <x:c r="C323" s="76" t="inlineStr">
        <x:is>
          <x:t xml:space="preserve">RESERVED 8</x:t>
        </x:is>
      </x:c>
      <x:c r="D323" s="76" t="inlineStr">
        <x:is>
          <x:t xml:space="preserve">11</x:t>
        </x:is>
      </x:c>
      <x:c r="E323" s="76" t="inlineStr">
        <x:is>
          <x:t xml:space="preserve">Reserved 8</x:t>
        </x:is>
      </x:c>
      <x:c r="F323" s="76" t="inlineStr">
        <x:is>
          <x:t xml:space="preserve">MUST 0</x:t>
        </x:is>
      </x:c>
      <x:c r="G323" s="76" t="inlineStr">
        <x:is>
          <x:t xml:space="preserve">required zero</x:t>
        </x:is>
      </x:c>
      <x:c r="H323" s="76" t="inlineStr">
        <x:is>
          <x:t xml:space="preserve">invalid / unsupported extension</x:t>
        </x:is>
      </x:c>
      <x:c r="I323" s="76" t="inlineStr">
        <x:is>
          <x:t xml:space="preserve">REUSE</x:t>
        </x:is>
      </x:c>
      <x:c r="J323" s="76" t="inlineStr">
        <x:is>
          <x:t xml:space="preserve">T1 Reserved Integrity | MUSIC v1.0 MUST 0</x:t>
        </x:is>
      </x:c>
      <x:c r="K323" s="76" t="inlineStr">
        <x:is>
          <x:t xml:space="preserve">DRAFT</x:t>
        </x:is>
      </x:c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</x:row>
    <x:row r="324">
      <x:c r="A324" s="78" t="inlineStr">
        <x:is>
          <x:t xml:space="preserve">B116</x:t>
        </x:is>
      </x:c>
      <x:c r="B324" s="76" t="inlineStr">
        <x:is>
          <x:t xml:space="preserve">MUSIC-128#20</x:t>
        </x:is>
      </x:c>
      <x:c r="C324" s="76" t="inlineStr">
        <x:is>
          <x:t xml:space="preserve">RESERVED 9</x:t>
        </x:is>
      </x:c>
      <x:c r="D324" s="76" t="inlineStr">
        <x:is>
          <x:t xml:space="preserve">11</x:t>
        </x:is>
      </x:c>
      <x:c r="E324" s="76" t="inlineStr">
        <x:is>
          <x:t xml:space="preserve">Reserved 9</x:t>
        </x:is>
      </x:c>
      <x:c r="F324" s="76" t="inlineStr">
        <x:is>
          <x:t xml:space="preserve">MUST 0</x:t>
        </x:is>
      </x:c>
      <x:c r="G324" s="76" t="inlineStr">
        <x:is>
          <x:t xml:space="preserve">required zero</x:t>
        </x:is>
      </x:c>
      <x:c r="H324" s="76" t="inlineStr">
        <x:is>
          <x:t xml:space="preserve">invalid / unsupported extension</x:t>
        </x:is>
      </x:c>
      <x:c r="I324" s="76" t="inlineStr">
        <x:is>
          <x:t xml:space="preserve">REUSE</x:t>
        </x:is>
      </x:c>
      <x:c r="J324" s="76" t="inlineStr">
        <x:is>
          <x:t xml:space="preserve">T1 Reserved Integrity | MUSIC v1.0 MUST 0</x:t>
        </x:is>
      </x:c>
      <x:c r="K324" s="76" t="inlineStr">
        <x:is>
          <x:t xml:space="preserve">DRAFT</x:t>
        </x:is>
      </x:c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</x:row>
    <x:row r="325">
      <x:c r="A325" s="78" t="inlineStr">
        <x:is>
          <x:t xml:space="preserve">B117</x:t>
        </x:is>
      </x:c>
      <x:c r="B325" s="76" t="inlineStr">
        <x:is>
          <x:t xml:space="preserve">MUSIC-128#20</x:t>
        </x:is>
      </x:c>
      <x:c r="C325" s="76" t="inlineStr">
        <x:is>
          <x:t xml:space="preserve">RESERVED 10</x:t>
        </x:is>
      </x:c>
      <x:c r="D325" s="76" t="inlineStr">
        <x:is>
          <x:t xml:space="preserve">11</x:t>
        </x:is>
      </x:c>
      <x:c r="E325" s="76" t="inlineStr">
        <x:is>
          <x:t xml:space="preserve">Reserved 10</x:t>
        </x:is>
      </x:c>
      <x:c r="F325" s="76" t="inlineStr">
        <x:is>
          <x:t xml:space="preserve">MUST 0</x:t>
        </x:is>
      </x:c>
      <x:c r="G325" s="76" t="inlineStr">
        <x:is>
          <x:t xml:space="preserve">required zero</x:t>
        </x:is>
      </x:c>
      <x:c r="H325" s="76" t="inlineStr">
        <x:is>
          <x:t xml:space="preserve">invalid / unsupported extension</x:t>
        </x:is>
      </x:c>
      <x:c r="I325" s="76" t="inlineStr">
        <x:is>
          <x:t xml:space="preserve">REUSE</x:t>
        </x:is>
      </x:c>
      <x:c r="J325" s="76" t="inlineStr">
        <x:is>
          <x:t xml:space="preserve">T1 Reserved Integrity | MUSIC v1.0 MUST 0</x:t>
        </x:is>
      </x:c>
      <x:c r="K325" s="76" t="inlineStr">
        <x:is>
          <x:t xml:space="preserve">DRAFT</x:t>
        </x:is>
      </x:c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</x:row>
    <x:row r="326">
      <x:c r="A326" s="78" t="inlineStr">
        <x:is>
          <x:t xml:space="preserve">B118</x:t>
        </x:is>
      </x:c>
      <x:c r="B326" s="76" t="inlineStr">
        <x:is>
          <x:t xml:space="preserve">MUSIC-128#20</x:t>
        </x:is>
      </x:c>
      <x:c r="C326" s="76" t="inlineStr">
        <x:is>
          <x:t xml:space="preserve">RESERVED 11</x:t>
        </x:is>
      </x:c>
      <x:c r="D326" s="76" t="inlineStr">
        <x:is>
          <x:t xml:space="preserve">11</x:t>
        </x:is>
      </x:c>
      <x:c r="E326" s="76" t="inlineStr">
        <x:is>
          <x:t xml:space="preserve">Reserved 11</x:t>
        </x:is>
      </x:c>
      <x:c r="F326" s="76" t="inlineStr">
        <x:is>
          <x:t xml:space="preserve">MUST 0</x:t>
        </x:is>
      </x:c>
      <x:c r="G326" s="76" t="inlineStr">
        <x:is>
          <x:t xml:space="preserve">required zero</x:t>
        </x:is>
      </x:c>
      <x:c r="H326" s="76" t="inlineStr">
        <x:is>
          <x:t xml:space="preserve">invalid / unsupported extension</x:t>
        </x:is>
      </x:c>
      <x:c r="I326" s="76" t="inlineStr">
        <x:is>
          <x:t xml:space="preserve">REUSE</x:t>
        </x:is>
      </x:c>
      <x:c r="J326" s="76" t="inlineStr">
        <x:is>
          <x:t xml:space="preserve">T1 Reserved Integrity | MUSIC v1.0 MUST 0</x:t>
        </x:is>
      </x:c>
      <x:c r="K326" s="76" t="inlineStr">
        <x:is>
          <x:t xml:space="preserve">DRAFT</x:t>
        </x:is>
      </x:c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</x:row>
    <x:row r="327">
      <x:c r="A327" s="78" t="inlineStr">
        <x:is>
          <x:t xml:space="preserve">B119</x:t>
        </x:is>
      </x:c>
      <x:c r="B327" s="76" t="inlineStr">
        <x:is>
          <x:t xml:space="preserve">MUSIC-128#20</x:t>
        </x:is>
      </x:c>
      <x:c r="C327" s="76" t="inlineStr">
        <x:is>
          <x:t xml:space="preserve">RESERVED 12</x:t>
        </x:is>
      </x:c>
      <x:c r="D327" s="76" t="inlineStr">
        <x:is>
          <x:t xml:space="preserve">11</x:t>
        </x:is>
      </x:c>
      <x:c r="E327" s="76" t="inlineStr">
        <x:is>
          <x:t xml:space="preserve">Reserved 12</x:t>
        </x:is>
      </x:c>
      <x:c r="F327" s="76" t="inlineStr">
        <x:is>
          <x:t xml:space="preserve">MUST 0</x:t>
        </x:is>
      </x:c>
      <x:c r="G327" s="76" t="inlineStr">
        <x:is>
          <x:t xml:space="preserve">required zero</x:t>
        </x:is>
      </x:c>
      <x:c r="H327" s="76" t="inlineStr">
        <x:is>
          <x:t xml:space="preserve">invalid / unsupported extension</x:t>
        </x:is>
      </x:c>
      <x:c r="I327" s="76" t="inlineStr">
        <x:is>
          <x:t xml:space="preserve">REUSE</x:t>
        </x:is>
      </x:c>
      <x:c r="J327" s="76" t="inlineStr">
        <x:is>
          <x:t xml:space="preserve">T1 Reserved Integrity | MUSIC v1.0 MUST 0</x:t>
        </x:is>
      </x:c>
      <x:c r="K327" s="76" t="inlineStr">
        <x:is>
          <x:t xml:space="preserve">DRAFT</x:t>
        </x:is>
      </x:c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</x:row>
    <x:row r="328">
      <x:c r="A328" s="78" t="inlineStr">
        <x:is>
          <x:t xml:space="preserve">B120</x:t>
        </x:is>
      </x:c>
      <x:c r="B328" s="76" t="inlineStr">
        <x:is>
          <x:t xml:space="preserve">MUSIC-128#20</x:t>
        </x:is>
      </x:c>
      <x:c r="C328" s="76" t="inlineStr">
        <x:is>
          <x:t xml:space="preserve">RESERVED 13</x:t>
        </x:is>
      </x:c>
      <x:c r="D328" s="76" t="inlineStr">
        <x:is>
          <x:t xml:space="preserve">11</x:t>
        </x:is>
      </x:c>
      <x:c r="E328" s="76" t="inlineStr">
        <x:is>
          <x:t xml:space="preserve">Reserved 13</x:t>
        </x:is>
      </x:c>
      <x:c r="F328" s="76" t="inlineStr">
        <x:is>
          <x:t xml:space="preserve">MUST 0</x:t>
        </x:is>
      </x:c>
      <x:c r="G328" s="76" t="inlineStr">
        <x:is>
          <x:t xml:space="preserve">required zero</x:t>
        </x:is>
      </x:c>
      <x:c r="H328" s="76" t="inlineStr">
        <x:is>
          <x:t xml:space="preserve">invalid / unsupported extension</x:t>
        </x:is>
      </x:c>
      <x:c r="I328" s="76" t="inlineStr">
        <x:is>
          <x:t xml:space="preserve">REUSE</x:t>
        </x:is>
      </x:c>
      <x:c r="J328" s="76" t="inlineStr">
        <x:is>
          <x:t xml:space="preserve">T1 Reserved Integrity | MUSIC v1.0 MUST 0</x:t>
        </x:is>
      </x:c>
      <x:c r="K328" s="76" t="inlineStr">
        <x:is>
          <x:t xml:space="preserve">DRAFT</x:t>
        </x:is>
      </x:c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</x:row>
    <x:row r="329">
      <x:c r="A329" s="78" t="inlineStr">
        <x:is>
          <x:t xml:space="preserve">B121</x:t>
        </x:is>
      </x:c>
      <x:c r="B329" s="76" t="inlineStr">
        <x:is>
          <x:t xml:space="preserve">MUSIC-128#20</x:t>
        </x:is>
      </x:c>
      <x:c r="C329" s="76" t="inlineStr">
        <x:is>
          <x:t xml:space="preserve">RESERVED 14</x:t>
        </x:is>
      </x:c>
      <x:c r="D329" s="76" t="inlineStr">
        <x:is>
          <x:t xml:space="preserve">11</x:t>
        </x:is>
      </x:c>
      <x:c r="E329" s="76" t="inlineStr">
        <x:is>
          <x:t xml:space="preserve">Reserved 14</x:t>
        </x:is>
      </x:c>
      <x:c r="F329" s="76" t="inlineStr">
        <x:is>
          <x:t xml:space="preserve">MUST 0</x:t>
        </x:is>
      </x:c>
      <x:c r="G329" s="76" t="inlineStr">
        <x:is>
          <x:t xml:space="preserve">required zero</x:t>
        </x:is>
      </x:c>
      <x:c r="H329" s="76" t="inlineStr">
        <x:is>
          <x:t xml:space="preserve">invalid / unsupported extension</x:t>
        </x:is>
      </x:c>
      <x:c r="I329" s="76" t="inlineStr">
        <x:is>
          <x:t xml:space="preserve">REUSE</x:t>
        </x:is>
      </x:c>
      <x:c r="J329" s="76" t="inlineStr">
        <x:is>
          <x:t xml:space="preserve">T1 Reserved Integrity | MUSIC v1.0 MUST 0</x:t>
        </x:is>
      </x:c>
      <x:c r="K329" s="76" t="inlineStr">
        <x:is>
          <x:t xml:space="preserve">DRAFT</x:t>
        </x:is>
      </x:c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</x:row>
    <x:row r="330">
      <x:c r="A330" s="78" t="inlineStr">
        <x:is>
          <x:t xml:space="preserve">B122</x:t>
        </x:is>
      </x:c>
      <x:c r="B330" s="76" t="inlineStr">
        <x:is>
          <x:t xml:space="preserve">MUSIC-128#20</x:t>
        </x:is>
      </x:c>
      <x:c r="C330" s="76" t="inlineStr">
        <x:is>
          <x:t xml:space="preserve">RESERVED 15</x:t>
        </x:is>
      </x:c>
      <x:c r="D330" s="76" t="inlineStr">
        <x:is>
          <x:t xml:space="preserve">11</x:t>
        </x:is>
      </x:c>
      <x:c r="E330" s="76" t="inlineStr">
        <x:is>
          <x:t xml:space="preserve">Reserved 15</x:t>
        </x:is>
      </x:c>
      <x:c r="F330" s="76" t="inlineStr">
        <x:is>
          <x:t xml:space="preserve">MUST 0</x:t>
        </x:is>
      </x:c>
      <x:c r="G330" s="76" t="inlineStr">
        <x:is>
          <x:t xml:space="preserve">required zero</x:t>
        </x:is>
      </x:c>
      <x:c r="H330" s="76" t="inlineStr">
        <x:is>
          <x:t xml:space="preserve">invalid / unsupported extension</x:t>
        </x:is>
      </x:c>
      <x:c r="I330" s="76" t="inlineStr">
        <x:is>
          <x:t xml:space="preserve">REUSE</x:t>
        </x:is>
      </x:c>
      <x:c r="J330" s="76" t="inlineStr">
        <x:is>
          <x:t xml:space="preserve">T1 Reserved Integrity | MUSIC v1.0 MUST 0</x:t>
        </x:is>
      </x:c>
      <x:c r="K330" s="76" t="inlineStr">
        <x:is>
          <x:t xml:space="preserve">DRAFT</x:t>
        </x:is>
      </x:c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</x:row>
    <x:row r="331">
      <x:c r="A331" s="78" t="inlineStr">
        <x:is>
          <x:t xml:space="preserve">B123</x:t>
        </x:is>
      </x:c>
      <x:c r="B331" s="76" t="inlineStr">
        <x:is>
          <x:t xml:space="preserve">MUSIC-128#20</x:t>
        </x:is>
      </x:c>
      <x:c r="C331" s="76" t="inlineStr">
        <x:is>
          <x:t xml:space="preserve">RESERVED 16</x:t>
        </x:is>
      </x:c>
      <x:c r="D331" s="76" t="inlineStr">
        <x:is>
          <x:t xml:space="preserve">11</x:t>
        </x:is>
      </x:c>
      <x:c r="E331" s="76" t="inlineStr">
        <x:is>
          <x:t xml:space="preserve">Reserved 16</x:t>
        </x:is>
      </x:c>
      <x:c r="F331" s="76" t="inlineStr">
        <x:is>
          <x:t xml:space="preserve">MUST 0</x:t>
        </x:is>
      </x:c>
      <x:c r="G331" s="76" t="inlineStr">
        <x:is>
          <x:t xml:space="preserve">required zero</x:t>
        </x:is>
      </x:c>
      <x:c r="H331" s="76" t="inlineStr">
        <x:is>
          <x:t xml:space="preserve">invalid / unsupported extension</x:t>
        </x:is>
      </x:c>
      <x:c r="I331" s="76" t="inlineStr">
        <x:is>
          <x:t xml:space="preserve">REUSE</x:t>
        </x:is>
      </x:c>
      <x:c r="J331" s="76" t="inlineStr">
        <x:is>
          <x:t xml:space="preserve">T1 Reserved Integrity | MUSIC v1.0 MUST 0</x:t>
        </x:is>
      </x:c>
      <x:c r="K331" s="76" t="inlineStr">
        <x:is>
          <x:t xml:space="preserve">DRAFT</x:t>
        </x:is>
      </x:c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</x:row>
    <x:row r="332">
      <x:c r="A332" s="78" t="inlineStr">
        <x:is>
          <x:t xml:space="preserve">B124</x:t>
        </x:is>
      </x:c>
      <x:c r="B332" s="76" t="inlineStr">
        <x:is>
          <x:t xml:space="preserve">MUSIC-128#20</x:t>
        </x:is>
      </x:c>
      <x:c r="C332" s="76" t="inlineStr">
        <x:is>
          <x:t xml:space="preserve">RESERVED 17</x:t>
        </x:is>
      </x:c>
      <x:c r="D332" s="76" t="inlineStr">
        <x:is>
          <x:t xml:space="preserve">11</x:t>
        </x:is>
      </x:c>
      <x:c r="E332" s="76" t="inlineStr">
        <x:is>
          <x:t xml:space="preserve">Reserved 17</x:t>
        </x:is>
      </x:c>
      <x:c r="F332" s="76" t="inlineStr">
        <x:is>
          <x:t xml:space="preserve">MUST 0</x:t>
        </x:is>
      </x:c>
      <x:c r="G332" s="76" t="inlineStr">
        <x:is>
          <x:t xml:space="preserve">required zero</x:t>
        </x:is>
      </x:c>
      <x:c r="H332" s="76" t="inlineStr">
        <x:is>
          <x:t xml:space="preserve">invalid / unsupported extension</x:t>
        </x:is>
      </x:c>
      <x:c r="I332" s="76" t="inlineStr">
        <x:is>
          <x:t xml:space="preserve">REUSE</x:t>
        </x:is>
      </x:c>
      <x:c r="J332" s="76" t="inlineStr">
        <x:is>
          <x:t xml:space="preserve">T1 Reserved Integrity | MUSIC v1.0 MUST 0</x:t>
        </x:is>
      </x:c>
      <x:c r="K332" s="76" t="inlineStr">
        <x:is>
          <x:t xml:space="preserve">DRAFT</x:t>
        </x:is>
      </x:c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</x:row>
    <x:row r="333">
      <x:c r="A333" s="78" t="inlineStr">
        <x:is>
          <x:t xml:space="preserve">B125</x:t>
        </x:is>
      </x:c>
      <x:c r="B333" s="76" t="inlineStr">
        <x:is>
          <x:t xml:space="preserve">MUSIC-128#20</x:t>
        </x:is>
      </x:c>
      <x:c r="C333" s="76" t="inlineStr">
        <x:is>
          <x:t xml:space="preserve">RESERVED 18</x:t>
        </x:is>
      </x:c>
      <x:c r="D333" s="76" t="inlineStr">
        <x:is>
          <x:t xml:space="preserve">11</x:t>
        </x:is>
      </x:c>
      <x:c r="E333" s="76" t="inlineStr">
        <x:is>
          <x:t xml:space="preserve">Reserved 18</x:t>
        </x:is>
      </x:c>
      <x:c r="F333" s="76" t="inlineStr">
        <x:is>
          <x:t xml:space="preserve">MUST 0</x:t>
        </x:is>
      </x:c>
      <x:c r="G333" s="76" t="inlineStr">
        <x:is>
          <x:t xml:space="preserve">required zero</x:t>
        </x:is>
      </x:c>
      <x:c r="H333" s="76" t="inlineStr">
        <x:is>
          <x:t xml:space="preserve">invalid / unsupported extension</x:t>
        </x:is>
      </x:c>
      <x:c r="I333" s="76" t="inlineStr">
        <x:is>
          <x:t xml:space="preserve">REUSE</x:t>
        </x:is>
      </x:c>
      <x:c r="J333" s="76" t="inlineStr">
        <x:is>
          <x:t xml:space="preserve">T1 Reserved Integrity | MUSIC v1.0 MUST 0</x:t>
        </x:is>
      </x:c>
      <x:c r="K333" s="76" t="inlineStr">
        <x:is>
          <x:t xml:space="preserve">DRAFT</x:t>
        </x:is>
      </x:c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</x:row>
    <x:row r="334">
      <x:c r="A334" s="78" t="inlineStr">
        <x:is>
          <x:t xml:space="preserve">B126</x:t>
        </x:is>
      </x:c>
      <x:c r="B334" s="76" t="inlineStr">
        <x:is>
          <x:t xml:space="preserve">MUSIC-128#20</x:t>
        </x:is>
      </x:c>
      <x:c r="C334" s="76" t="inlineStr">
        <x:is>
          <x:t xml:space="preserve">RESERVED 19</x:t>
        </x:is>
      </x:c>
      <x:c r="D334" s="76" t="inlineStr">
        <x:is>
          <x:t xml:space="preserve">11</x:t>
        </x:is>
      </x:c>
      <x:c r="E334" s="76" t="inlineStr">
        <x:is>
          <x:t xml:space="preserve">Reserved 19</x:t>
        </x:is>
      </x:c>
      <x:c r="F334" s="76" t="inlineStr">
        <x:is>
          <x:t xml:space="preserve">MUST 0</x:t>
        </x:is>
      </x:c>
      <x:c r="G334" s="76" t="inlineStr">
        <x:is>
          <x:t xml:space="preserve">required zero</x:t>
        </x:is>
      </x:c>
      <x:c r="H334" s="76" t="inlineStr">
        <x:is>
          <x:t xml:space="preserve">invalid / unsupported extension</x:t>
        </x:is>
      </x:c>
      <x:c r="I334" s="76" t="inlineStr">
        <x:is>
          <x:t xml:space="preserve">REUSE</x:t>
        </x:is>
      </x:c>
      <x:c r="J334" s="76" t="inlineStr">
        <x:is>
          <x:t xml:space="preserve">T1 Reserved Integrity | MUSIC v1.0 MUST 0</x:t>
        </x:is>
      </x:c>
      <x:c r="K334" s="76" t="inlineStr">
        <x:is>
          <x:t xml:space="preserve">DRAFT</x:t>
        </x:is>
      </x:c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</x:row>
    <x:row r="335">
      <x:c r="A335" s="78" t="inlineStr">
        <x:is>
          <x:t xml:space="preserve">B127</x:t>
        </x:is>
      </x:c>
      <x:c r="B335" s="76" t="inlineStr">
        <x:is>
          <x:t xml:space="preserve">MUSIC-128#20</x:t>
        </x:is>
      </x:c>
      <x:c r="C335" s="76" t="inlineStr">
        <x:is>
          <x:t xml:space="preserve">RESERVED 20</x:t>
        </x:is>
      </x:c>
      <x:c r="D335" s="76" t="inlineStr">
        <x:is>
          <x:t xml:space="preserve">11</x:t>
        </x:is>
      </x:c>
      <x:c r="E335" s="76" t="inlineStr">
        <x:is>
          <x:t xml:space="preserve">Reserved 20</x:t>
        </x:is>
      </x:c>
      <x:c r="F335" s="76" t="inlineStr">
        <x:is>
          <x:t xml:space="preserve">MUST 0</x:t>
        </x:is>
      </x:c>
      <x:c r="G335" s="76" t="inlineStr">
        <x:is>
          <x:t xml:space="preserve">required zero</x:t>
        </x:is>
      </x:c>
      <x:c r="H335" s="76" t="inlineStr">
        <x:is>
          <x:t xml:space="preserve">invalid / unsupported extension</x:t>
        </x:is>
      </x:c>
      <x:c r="I335" s="76" t="inlineStr">
        <x:is>
          <x:t xml:space="preserve">REUSE</x:t>
        </x:is>
      </x:c>
      <x:c r="J335" s="76" t="inlineStr">
        <x:is>
          <x:t xml:space="preserve">T1 Reserved Integrity | MUSIC v1.0 MUST 0</x:t>
        </x:is>
      </x:c>
      <x:c r="K335" s="76" t="inlineStr">
        <x:is>
          <x:t xml:space="preserve">DRAFT</x:t>
        </x:is>
      </x:c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</x:row>
    <x:row r="336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</x:row>
    <x:row r="337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</x:row>
    <x:row r="338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</x:row>
    <x:row r="339" s="97" customFormat="1" ht="24" customHeight="1">
      <x:c r="A339" s="119" t="inlineStr">
        <x:is>
          <x:t xml:space="preserve">📖 — READ / TEST TABLE</x:t>
        </x:is>
      </x:c>
      <x:c r="B339" s="160" t="n"/>
      <x:c r="C339" s="160" t="n"/>
      <x:c r="D339" s="160" t="n"/>
      <x:c r="E339" s="160" t="n"/>
      <x:c r="F339" s="160" t="n"/>
      <x:c r="G339" s="160" t="n"/>
      <x:c r="H339" s="160" t="n"/>
      <x:c r="I339" s="160" t="n"/>
      <x:c r="J339" s="160" t="n"/>
      <x:c r="K339" s="160" t="n"/>
      <x:c r="L339" s="160" t="n"/>
      <x:c r="M339" s="160" t="n"/>
      <x:c r="N339" s="160" t="n"/>
      <x:c r="O339" s="160" t="n"/>
      <x:c r="P339" s="160" t="n"/>
      <x:c r="Q339" s="160" t="n"/>
      <x:c r="R339" s="160" t="n"/>
      <x:c r="S339" s="160" t="n"/>
      <x:c r="T339" s="160" t="n"/>
    </x:row>
    <x:row r="340" s="97" customFormat="1" ht="30" customHeight="1">
      <x:c r="A340" s="79" t="inlineStr">
        <x:is>
          <x:t xml:space="preserve">1 Placement ID</x:t>
        </x:is>
      </x:c>
      <x:c r="B340" s="79" t="inlineStr">
        <x:is>
          <x:t xml:space="preserve">2 Binary State</x:t>
        </x:is>
      </x:c>
      <x:c r="C340" s="79" t="inlineStr">
        <x:is>
          <x:t xml:space="preserve">3 Decoded Value</x:t>
        </x:is>
      </x:c>
      <x:c r="D340" s="79" t="inlineStr">
        <x:is>
          <x:t xml:space="preserve">4 Raw Validity</x:t>
        </x:is>
      </x:c>
      <x:c r="E340" s="79" t="inlineStr">
        <x:is>
          <x:t xml:space="preserve">5 Trust Class</x:t>
        </x:is>
      </x:c>
      <x:c r="F340" s="79" t="inlineStr">
        <x:is>
          <x:t xml:space="preserve">6 Resolved Trust</x:t>
        </x:is>
      </x:c>
      <x:c r="G340" s="79" t="inlineStr">
        <x:is>
          <x:t xml:space="preserve">7 Governing Condition / Inputs</x:t>
        </x:is>
      </x:c>
      <x:c r="H340" s="79" t="inlineStr">
        <x:is>
          <x:t xml:space="preserve">8 Applicability</x:t>
        </x:is>
      </x:c>
      <x:c r="I340" s="79" t="inlineStr">
        <x:is>
          <x:t xml:space="preserve">9 Semantic Validity</x:t>
        </x:is>
      </x:c>
      <x:c r="J340" s="79" t="inlineStr">
        <x:is>
          <x:t xml:space="preserve">10 Semantic Value</x:t>
        </x:is>
      </x:c>
      <x:c r="K340" s="79" t="inlineStr">
        <x:is>
          <x:t xml:space="preserve">11 Reader Code</x:t>
        </x:is>
      </x:c>
      <x:c r="L340" s="79" t="inlineStr">
        <x:is>
          <x:t xml:space="preserve">12 Reader Output</x:t>
        </x:is>
      </x:c>
      <x:c r="M340" s="79" t="inlineStr">
        <x:is>
          <x:t xml:space="preserve">13 Notes</x:t>
        </x:is>
      </x:c>
      <x:c r="N340" s="1" t="n"/>
      <x:c r="O340" s="1" t="n"/>
      <x:c r="P340" s="1" t="n"/>
      <x:c r="Q340" s="1" t="n"/>
      <x:c r="R340" s="1" t="n"/>
      <x:c r="S340" s="1" t="n"/>
      <x:c r="T340" s="1" t="n"/>
    </x:row>
    <x:row r="341">
      <x:c r="A341" s="80" t="str">
        <x:f>A75</x:f>
        <x:v>MUSIC-128#01</x:v>
      </x:c>
      <x:c r="B341" s="76" t="inlineStr">
        <x:is>
          <x:t xml:space="preserve">100000000000</x:t>
        </x:is>
      </x:c>
      <x:c r="C341" s="76" t="inlineStr">
        <x:is>
          <x:t xml:space="preserve">MASK={0}</x:t>
        </x:is>
      </x:c>
      <x:c r="D341" s="76" t="inlineStr">
        <x:is>
          <x:t xml:space="preserve">VALID</x:t>
        </x:is>
      </x:c>
      <x:c r="E341" s="80" t="str">
        <x:f>F75</x:f>
        <x:v>₸1</x:v>
      </x:c>
      <x:c r="F341" s="77" t="n">
        <x:v>1</x:v>
      </x:c>
      <x:c r="G341" s="76" t="str">
        <x:f>M75</x:f>
        <x:v>B1:M1, N1:O1, P1, Q1, R1</x:v>
      </x:c>
      <x:c r="H341" s="76" t="inlineStr">
        <x:is>
          <x:t xml:space="preserve">ACTIVE</x:t>
        </x:is>
      </x:c>
      <x:c r="I341" s="76" t="inlineStr">
        <x:is>
          <x:t xml:space="preserve">VALID</x:t>
        </x:is>
      </x:c>
      <x:c r="J341" s="76" t="inlineStr">
        <x:is>
          <x:t xml:space="preserve">{C}</x:t>
        </x:is>
      </x:c>
      <x:c r="K341" s="76" t="inlineStr">
        <x:is>
          <x:t xml:space="preserve"/>
        </x:is>
      </x:c>
      <x:c r="L341" s="76" t="inlineStr">
        <x:is>
          <x:t xml:space="preserve">A1 Pitch Membership = {C} → VALID</x:t>
        </x:is>
      </x:c>
      <x:c r="M341" s="76" t="inlineStr">
        <x:is>
          <x:t xml:space="preserve">C is active; all other pitch classes are absent. Nonempty pitch set means this fixture is not a rest.</x:t>
        </x:is>
      </x:c>
      <x:c r="N341" s="1" t="n"/>
      <x:c r="O341" s="1" t="n"/>
      <x:c r="P341" s="1" t="n"/>
      <x:c r="Q341" s="1" t="n"/>
      <x:c r="R341" s="1" t="n"/>
      <x:c r="S341" s="1" t="n"/>
      <x:c r="T341" s="1" t="n"/>
    </x:row>
    <x:row r="342">
      <x:c r="A342" s="80" t="str">
        <x:f>A76</x:f>
        <x:v>MUSIC-128#02</x:v>
      </x:c>
      <x:c r="B342" s="76" t="inlineStr">
        <x:is>
          <x:t xml:space="preserve">0110</x:t>
        </x:is>
      </x:c>
      <x:c r="C342" s="76" t="inlineStr">
        <x:is>
          <x:t xml:space="preserve">SCALAR=6</x:t>
        </x:is>
      </x:c>
      <x:c r="D342" s="76" t="inlineStr">
        <x:is>
          <x:t xml:space="preserve">VALID</x:t>
        </x:is>
      </x:c>
      <x:c r="E342" s="80" t="str">
        <x:f>F76</x:f>
        <x:v>₸1</x:v>
      </x:c>
      <x:c r="F342" s="77" t="n">
        <x:v>1</x:v>
      </x:c>
      <x:c r="G342" s="76" t="str">
        <x:f>M76</x:f>
        <x:v>A1 · C membership</x:v>
      </x:c>
      <x:c r="H342" s="76" t="inlineStr">
        <x:is>
          <x:t xml:space="preserve">ACTIVE</x:t>
        </x:is>
      </x:c>
      <x:c r="I342" s="76" t="inlineStr">
        <x:is>
          <x:t xml:space="preserve">VALID</x:t>
        </x:is>
      </x:c>
      <x:c r="J342" s="76" t="inlineStr">
        <x:is>
          <x:t xml:space="preserve">C4 (stored code 6 → octave 4)</x:t>
        </x:is>
      </x:c>
      <x:c r="K342" s="76" t="inlineStr">
        <x:is>
          <x:t xml:space="preserve"/>
        </x:is>
      </x:c>
      <x:c r="L342" s="76" t="inlineStr">
        <x:is>
          <x:t xml:space="preserve">B1 C Register = C4 (stored code 6) → VALID [ACTIVE]</x:t>
        </x:is>
      </x:c>
      <x:c r="M342" s="76" t="inlineStr">
        <x:is>
          <x:t xml:space="preserve">A1 C membership is active, so C register applies. MUSIC physical scalar slice is LSB-first.</x:t>
        </x:is>
      </x:c>
      <x:c r="N342" s="1" t="n"/>
      <x:c r="O342" s="1" t="n"/>
      <x:c r="P342" s="1" t="n"/>
      <x:c r="Q342" s="1" t="n"/>
      <x:c r="R342" s="1" t="n"/>
      <x:c r="S342" s="1" t="n"/>
      <x:c r="T342" s="1" t="n"/>
    </x:row>
    <x:row r="343">
      <x:c r="A343" s="80" t="str">
        <x:f>A77</x:f>
        <x:v>MUSIC-128#03</x:v>
      </x:c>
      <x:c r="B343" s="76" t="inlineStr">
        <x:is>
          <x:t xml:space="preserve">0000</x:t>
        </x:is>
      </x:c>
      <x:c r="C343" s="76" t="inlineStr">
        <x:is>
          <x:t xml:space="preserve">SCALAR=0</x:t>
        </x:is>
      </x:c>
      <x:c r="D343" s="76" t="inlineStr">
        <x:is>
          <x:t xml:space="preserve">VALID</x:t>
        </x:is>
      </x:c>
      <x:c r="E343" s="80" t="str">
        <x:f>F77</x:f>
        <x:v>₸1</x:v>
      </x:c>
      <x:c r="F343" s="77" t="n">
        <x:v>1</x:v>
      </x:c>
      <x:c r="G343" s="76" t="str">
        <x:f>M77</x:f>
        <x:v>A1 · C#/Db membership</x:v>
      </x:c>
      <x:c r="H343" s="76" t="inlineStr">
        <x:is>
          <x:t xml:space="preserve">INACTIVE</x:t>
        </x:is>
      </x:c>
      <x:c r="I343" s="76" t="inlineStr">
        <x:is>
          <x:t xml:space="preserve">VALID</x:t>
        </x:is>
      </x:c>
      <x:c r="J343" s="76" t="inlineStr">
        <x:is>
          <x:t xml:space="preserve">canonical inactive code 0</x:t>
        </x:is>
      </x:c>
      <x:c r="K343" s="76" t="inlineStr">
        <x:is>
          <x:t xml:space="preserve"/>
        </x:is>
      </x:c>
      <x:c r="L343" s="76" t="inlineStr">
        <x:is>
          <x:t xml:space="preserve">C1 C#/Db Register = 0 → VALID [INACTIVE]</x:t>
        </x:is>
      </x:c>
      <x:c r="M343" s="76" t="inlineStr">
        <x:is>
          <x:t xml:space="preserve">A1 C#/Db membership is 0; inactive register canonicalizes to zero.</x:t>
        </x:is>
      </x:c>
      <x:c r="N343" s="1" t="n"/>
      <x:c r="O343" s="1" t="n"/>
      <x:c r="P343" s="1" t="n"/>
      <x:c r="Q343" s="1" t="n"/>
      <x:c r="R343" s="1" t="n"/>
      <x:c r="S343" s="1" t="n"/>
      <x:c r="T343" s="1" t="n"/>
    </x:row>
    <x:row r="344">
      <x:c r="A344" s="80" t="str">
        <x:f>A78</x:f>
        <x:v>MUSIC-128#04</x:v>
      </x:c>
      <x:c r="B344" s="76" t="inlineStr">
        <x:is>
          <x:t xml:space="preserve">0000</x:t>
        </x:is>
      </x:c>
      <x:c r="C344" s="76" t="inlineStr">
        <x:is>
          <x:t xml:space="preserve">SCALAR=0</x:t>
        </x:is>
      </x:c>
      <x:c r="D344" s="76" t="inlineStr">
        <x:is>
          <x:t xml:space="preserve">VALID</x:t>
        </x:is>
      </x:c>
      <x:c r="E344" s="80" t="str">
        <x:f>F78</x:f>
        <x:v>₸1</x:v>
      </x:c>
      <x:c r="F344" s="77" t="n">
        <x:v>1</x:v>
      </x:c>
      <x:c r="G344" s="76" t="str">
        <x:f>M78</x:f>
        <x:v>A1 · D membership</x:v>
      </x:c>
      <x:c r="H344" s="76" t="inlineStr">
        <x:is>
          <x:t xml:space="preserve">INACTIVE</x:t>
        </x:is>
      </x:c>
      <x:c r="I344" s="76" t="inlineStr">
        <x:is>
          <x:t xml:space="preserve">VALID</x:t>
        </x:is>
      </x:c>
      <x:c r="J344" s="76" t="inlineStr">
        <x:is>
          <x:t xml:space="preserve">canonical inactive code 0</x:t>
        </x:is>
      </x:c>
      <x:c r="K344" s="76" t="inlineStr">
        <x:is>
          <x:t xml:space="preserve"/>
        </x:is>
      </x:c>
      <x:c r="L344" s="76" t="inlineStr">
        <x:is>
          <x:t xml:space="preserve">D1 D Register = 0 → VALID [INACTIVE]</x:t>
        </x:is>
      </x:c>
      <x:c r="M344" s="76" t="inlineStr">
        <x:is>
          <x:t xml:space="preserve">A1 D membership is 0; inactive register canonicalizes to zero.</x:t>
        </x:is>
      </x:c>
      <x:c r="N344" s="1" t="n"/>
      <x:c r="O344" s="1" t="n"/>
      <x:c r="P344" s="1" t="n"/>
      <x:c r="Q344" s="1" t="n"/>
      <x:c r="R344" s="1" t="n"/>
      <x:c r="S344" s="1" t="n"/>
      <x:c r="T344" s="1" t="n"/>
    </x:row>
    <x:row r="345">
      <x:c r="A345" s="80" t="str">
        <x:f>A79</x:f>
        <x:v>MUSIC-128#05</x:v>
      </x:c>
      <x:c r="B345" s="76" t="inlineStr">
        <x:is>
          <x:t xml:space="preserve">0000</x:t>
        </x:is>
      </x:c>
      <x:c r="C345" s="76" t="inlineStr">
        <x:is>
          <x:t xml:space="preserve">SCALAR=0</x:t>
        </x:is>
      </x:c>
      <x:c r="D345" s="76" t="inlineStr">
        <x:is>
          <x:t xml:space="preserve">VALID</x:t>
        </x:is>
      </x:c>
      <x:c r="E345" s="80" t="str">
        <x:f>F79</x:f>
        <x:v>₸1</x:v>
      </x:c>
      <x:c r="F345" s="77" t="n">
        <x:v>1</x:v>
      </x:c>
      <x:c r="G345" s="76" t="str">
        <x:f>M79</x:f>
        <x:v>A1 · D#/Eb membership</x:v>
      </x:c>
      <x:c r="H345" s="76" t="inlineStr">
        <x:is>
          <x:t xml:space="preserve">INACTIVE</x:t>
        </x:is>
      </x:c>
      <x:c r="I345" s="76" t="inlineStr">
        <x:is>
          <x:t xml:space="preserve">VALID</x:t>
        </x:is>
      </x:c>
      <x:c r="J345" s="76" t="inlineStr">
        <x:is>
          <x:t xml:space="preserve">canonical inactive code 0</x:t>
        </x:is>
      </x:c>
      <x:c r="K345" s="76" t="inlineStr">
        <x:is>
          <x:t xml:space="preserve"/>
        </x:is>
      </x:c>
      <x:c r="L345" s="76" t="inlineStr">
        <x:is>
          <x:t xml:space="preserve">E1 D#/Eb Register = 0 → VALID [INACTIVE]</x:t>
        </x:is>
      </x:c>
      <x:c r="M345" s="76" t="inlineStr">
        <x:is>
          <x:t xml:space="preserve">A1 D#/Eb membership is 0; inactive register canonicalizes to zero.</x:t>
        </x:is>
      </x:c>
      <x:c r="N345" s="1" t="n"/>
      <x:c r="O345" s="1" t="n"/>
      <x:c r="P345" s="1" t="n"/>
      <x:c r="Q345" s="1" t="n"/>
      <x:c r="R345" s="1" t="n"/>
      <x:c r="S345" s="1" t="n"/>
      <x:c r="T345" s="1" t="n"/>
    </x:row>
    <x:row r="346">
      <x:c r="A346" s="80" t="str">
        <x:f>A80</x:f>
        <x:v>MUSIC-128#06</x:v>
      </x:c>
      <x:c r="B346" s="76" t="inlineStr">
        <x:is>
          <x:t xml:space="preserve">0000</x:t>
        </x:is>
      </x:c>
      <x:c r="C346" s="76" t="inlineStr">
        <x:is>
          <x:t xml:space="preserve">SCALAR=0</x:t>
        </x:is>
      </x:c>
      <x:c r="D346" s="76" t="inlineStr">
        <x:is>
          <x:t xml:space="preserve">VALID</x:t>
        </x:is>
      </x:c>
      <x:c r="E346" s="80" t="str">
        <x:f>F80</x:f>
        <x:v>₸1</x:v>
      </x:c>
      <x:c r="F346" s="77" t="n">
        <x:v>1</x:v>
      </x:c>
      <x:c r="G346" s="76" t="str">
        <x:f>M80</x:f>
        <x:v>A1 · E membership</x:v>
      </x:c>
      <x:c r="H346" s="76" t="inlineStr">
        <x:is>
          <x:t xml:space="preserve">INACTIVE</x:t>
        </x:is>
      </x:c>
      <x:c r="I346" s="76" t="inlineStr">
        <x:is>
          <x:t xml:space="preserve">VALID</x:t>
        </x:is>
      </x:c>
      <x:c r="J346" s="76" t="inlineStr">
        <x:is>
          <x:t xml:space="preserve">canonical inactive code 0</x:t>
        </x:is>
      </x:c>
      <x:c r="K346" s="76" t="inlineStr">
        <x:is>
          <x:t xml:space="preserve"/>
        </x:is>
      </x:c>
      <x:c r="L346" s="76" t="inlineStr">
        <x:is>
          <x:t xml:space="preserve">F1 E Register = 0 → VALID [INACTIVE]</x:t>
        </x:is>
      </x:c>
      <x:c r="M346" s="76" t="inlineStr">
        <x:is>
          <x:t xml:space="preserve">A1 E membership is 0; inactive register canonicalizes to zero.</x:t>
        </x:is>
      </x:c>
      <x:c r="N346" s="1" t="n"/>
      <x:c r="O346" s="1" t="n"/>
      <x:c r="P346" s="1" t="n"/>
      <x:c r="Q346" s="1" t="n"/>
      <x:c r="R346" s="1" t="n"/>
      <x:c r="S346" s="1" t="n"/>
      <x:c r="T346" s="1" t="n"/>
    </x:row>
    <x:row r="347">
      <x:c r="A347" s="80" t="str">
        <x:f>A81</x:f>
        <x:v>MUSIC-128#07</x:v>
      </x:c>
      <x:c r="B347" s="76" t="inlineStr">
        <x:is>
          <x:t xml:space="preserve">0000</x:t>
        </x:is>
      </x:c>
      <x:c r="C347" s="76" t="inlineStr">
        <x:is>
          <x:t xml:space="preserve">SCALAR=0</x:t>
        </x:is>
      </x:c>
      <x:c r="D347" s="76" t="inlineStr">
        <x:is>
          <x:t xml:space="preserve">VALID</x:t>
        </x:is>
      </x:c>
      <x:c r="E347" s="80" t="str">
        <x:f>F81</x:f>
        <x:v>₸1</x:v>
      </x:c>
      <x:c r="F347" s="77" t="n">
        <x:v>1</x:v>
      </x:c>
      <x:c r="G347" s="76" t="str">
        <x:f>M81</x:f>
        <x:v>A1 · F membership</x:v>
      </x:c>
      <x:c r="H347" s="76" t="inlineStr">
        <x:is>
          <x:t xml:space="preserve">INACTIVE</x:t>
        </x:is>
      </x:c>
      <x:c r="I347" s="76" t="inlineStr">
        <x:is>
          <x:t xml:space="preserve">VALID</x:t>
        </x:is>
      </x:c>
      <x:c r="J347" s="76" t="inlineStr">
        <x:is>
          <x:t xml:space="preserve">canonical inactive code 0</x:t>
        </x:is>
      </x:c>
      <x:c r="K347" s="76" t="inlineStr">
        <x:is>
          <x:t xml:space="preserve"/>
        </x:is>
      </x:c>
      <x:c r="L347" s="76" t="inlineStr">
        <x:is>
          <x:t xml:space="preserve">G1 F Register = 0 → VALID [INACTIVE]</x:t>
        </x:is>
      </x:c>
      <x:c r="M347" s="76" t="inlineStr">
        <x:is>
          <x:t xml:space="preserve">A1 F membership is 0; inactive register canonicalizes to zero.</x:t>
        </x:is>
      </x:c>
      <x:c r="N347" s="1" t="n"/>
      <x:c r="O347" s="1" t="n"/>
      <x:c r="P347" s="1" t="n"/>
      <x:c r="Q347" s="1" t="n"/>
      <x:c r="R347" s="1" t="n"/>
      <x:c r="S347" s="1" t="n"/>
      <x:c r="T347" s="1" t="n"/>
    </x:row>
    <x:row r="348">
      <x:c r="A348" s="80" t="str">
        <x:f>A82</x:f>
        <x:v>MUSIC-128#08</x:v>
      </x:c>
      <x:c r="B348" s="76" t="inlineStr">
        <x:is>
          <x:t xml:space="preserve">0000</x:t>
        </x:is>
      </x:c>
      <x:c r="C348" s="76" t="inlineStr">
        <x:is>
          <x:t xml:space="preserve">SCALAR=0</x:t>
        </x:is>
      </x:c>
      <x:c r="D348" s="76" t="inlineStr">
        <x:is>
          <x:t xml:space="preserve">VALID</x:t>
        </x:is>
      </x:c>
      <x:c r="E348" s="80" t="str">
        <x:f>F82</x:f>
        <x:v>₸1</x:v>
      </x:c>
      <x:c r="F348" s="77" t="n">
        <x:v>1</x:v>
      </x:c>
      <x:c r="G348" s="76" t="str">
        <x:f>M82</x:f>
        <x:v>A1 · F#/Gb membership</x:v>
      </x:c>
      <x:c r="H348" s="76" t="inlineStr">
        <x:is>
          <x:t xml:space="preserve">INACTIVE</x:t>
        </x:is>
      </x:c>
      <x:c r="I348" s="76" t="inlineStr">
        <x:is>
          <x:t xml:space="preserve">VALID</x:t>
        </x:is>
      </x:c>
      <x:c r="J348" s="76" t="inlineStr">
        <x:is>
          <x:t xml:space="preserve">canonical inactive code 0</x:t>
        </x:is>
      </x:c>
      <x:c r="K348" s="76" t="inlineStr">
        <x:is>
          <x:t xml:space="preserve"/>
        </x:is>
      </x:c>
      <x:c r="L348" s="76" t="inlineStr">
        <x:is>
          <x:t xml:space="preserve">H1 F#/Gb Register = 0 → VALID [INACTIVE]</x:t>
        </x:is>
      </x:c>
      <x:c r="M348" s="76" t="inlineStr">
        <x:is>
          <x:t xml:space="preserve">A1 F#/Gb membership is 0; inactive register canonicalizes to zero.</x:t>
        </x:is>
      </x:c>
      <x:c r="N348" s="1" t="n"/>
      <x:c r="O348" s="1" t="n"/>
      <x:c r="P348" s="1" t="n"/>
      <x:c r="Q348" s="1" t="n"/>
      <x:c r="R348" s="1" t="n"/>
      <x:c r="S348" s="1" t="n"/>
      <x:c r="T348" s="1" t="n"/>
    </x:row>
    <x:row r="349">
      <x:c r="A349" s="80" t="str">
        <x:f>A83</x:f>
        <x:v>MUSIC-128#09</x:v>
      </x:c>
      <x:c r="B349" s="76" t="inlineStr">
        <x:is>
          <x:t xml:space="preserve">0000</x:t>
        </x:is>
      </x:c>
      <x:c r="C349" s="76" t="inlineStr">
        <x:is>
          <x:t xml:space="preserve">SCALAR=0</x:t>
        </x:is>
      </x:c>
      <x:c r="D349" s="76" t="inlineStr">
        <x:is>
          <x:t xml:space="preserve">VALID</x:t>
        </x:is>
      </x:c>
      <x:c r="E349" s="80" t="str">
        <x:f>F83</x:f>
        <x:v>₸1</x:v>
      </x:c>
      <x:c r="F349" s="77" t="n">
        <x:v>1</x:v>
      </x:c>
      <x:c r="G349" s="76" t="str">
        <x:f>M83</x:f>
        <x:v>A1 · G membership</x:v>
      </x:c>
      <x:c r="H349" s="76" t="inlineStr">
        <x:is>
          <x:t xml:space="preserve">INACTIVE</x:t>
        </x:is>
      </x:c>
      <x:c r="I349" s="76" t="inlineStr">
        <x:is>
          <x:t xml:space="preserve">VALID</x:t>
        </x:is>
      </x:c>
      <x:c r="J349" s="76" t="inlineStr">
        <x:is>
          <x:t xml:space="preserve">canonical inactive code 0</x:t>
        </x:is>
      </x:c>
      <x:c r="K349" s="76" t="inlineStr">
        <x:is>
          <x:t xml:space="preserve"/>
        </x:is>
      </x:c>
      <x:c r="L349" s="76" t="inlineStr">
        <x:is>
          <x:t xml:space="preserve">I1 G Register = 0 → VALID [INACTIVE]</x:t>
        </x:is>
      </x:c>
      <x:c r="M349" s="76" t="inlineStr">
        <x:is>
          <x:t xml:space="preserve">A1 G membership is 0; inactive register canonicalizes to zero.</x:t>
        </x:is>
      </x:c>
      <x:c r="N349" s="1" t="n"/>
      <x:c r="O349" s="1" t="n"/>
      <x:c r="P349" s="1" t="n"/>
      <x:c r="Q349" s="1" t="n"/>
      <x:c r="R349" s="1" t="n"/>
      <x:c r="S349" s="1" t="n"/>
      <x:c r="T349" s="1" t="n"/>
    </x:row>
    <x:row r="350">
      <x:c r="A350" s="80" t="str">
        <x:f>A84</x:f>
        <x:v>MUSIC-128#10</x:v>
      </x:c>
      <x:c r="B350" s="76" t="inlineStr">
        <x:is>
          <x:t xml:space="preserve">0000</x:t>
        </x:is>
      </x:c>
      <x:c r="C350" s="76" t="inlineStr">
        <x:is>
          <x:t xml:space="preserve">SCALAR=0</x:t>
        </x:is>
      </x:c>
      <x:c r="D350" s="76" t="inlineStr">
        <x:is>
          <x:t xml:space="preserve">VALID</x:t>
        </x:is>
      </x:c>
      <x:c r="E350" s="80" t="str">
        <x:f>F84</x:f>
        <x:v>₸1</x:v>
      </x:c>
      <x:c r="F350" s="77" t="n">
        <x:v>1</x:v>
      </x:c>
      <x:c r="G350" s="76" t="str">
        <x:f>M84</x:f>
        <x:v>A1 · G#/Ab membership</x:v>
      </x:c>
      <x:c r="H350" s="76" t="inlineStr">
        <x:is>
          <x:t xml:space="preserve">INACTIVE</x:t>
        </x:is>
      </x:c>
      <x:c r="I350" s="76" t="inlineStr">
        <x:is>
          <x:t xml:space="preserve">VALID</x:t>
        </x:is>
      </x:c>
      <x:c r="J350" s="76" t="inlineStr">
        <x:is>
          <x:t xml:space="preserve">canonical inactive code 0</x:t>
        </x:is>
      </x:c>
      <x:c r="K350" s="76" t="inlineStr">
        <x:is>
          <x:t xml:space="preserve"/>
        </x:is>
      </x:c>
      <x:c r="L350" s="76" t="inlineStr">
        <x:is>
          <x:t xml:space="preserve">J1 G#/Ab Register = 0 → VALID [INACTIVE]</x:t>
        </x:is>
      </x:c>
      <x:c r="M350" s="76" t="inlineStr">
        <x:is>
          <x:t xml:space="preserve">A1 G#/Ab membership is 0; inactive register canonicalizes to zero.</x:t>
        </x:is>
      </x:c>
      <x:c r="N350" s="1" t="n"/>
      <x:c r="O350" s="1" t="n"/>
      <x:c r="P350" s="1" t="n"/>
      <x:c r="Q350" s="1" t="n"/>
      <x:c r="R350" s="1" t="n"/>
      <x:c r="S350" s="1" t="n"/>
      <x:c r="T350" s="1" t="n"/>
    </x:row>
    <x:row r="351">
      <x:c r="A351" s="80" t="str">
        <x:f>A85</x:f>
        <x:v>MUSIC-128#11</x:v>
      </x:c>
      <x:c r="B351" s="76" t="inlineStr">
        <x:is>
          <x:t xml:space="preserve">0000</x:t>
        </x:is>
      </x:c>
      <x:c r="C351" s="76" t="inlineStr">
        <x:is>
          <x:t xml:space="preserve">SCALAR=0</x:t>
        </x:is>
      </x:c>
      <x:c r="D351" s="76" t="inlineStr">
        <x:is>
          <x:t xml:space="preserve">VALID</x:t>
        </x:is>
      </x:c>
      <x:c r="E351" s="80" t="str">
        <x:f>F85</x:f>
        <x:v>₸1</x:v>
      </x:c>
      <x:c r="F351" s="77" t="n">
        <x:v>1</x:v>
      </x:c>
      <x:c r="G351" s="76" t="str">
        <x:f>M85</x:f>
        <x:v>A1 · A membership</x:v>
      </x:c>
      <x:c r="H351" s="76" t="inlineStr">
        <x:is>
          <x:t xml:space="preserve">INACTIVE</x:t>
        </x:is>
      </x:c>
      <x:c r="I351" s="76" t="inlineStr">
        <x:is>
          <x:t xml:space="preserve">VALID</x:t>
        </x:is>
      </x:c>
      <x:c r="J351" s="76" t="inlineStr">
        <x:is>
          <x:t xml:space="preserve">canonical inactive code 0</x:t>
        </x:is>
      </x:c>
      <x:c r="K351" s="76" t="inlineStr">
        <x:is>
          <x:t xml:space="preserve"/>
        </x:is>
      </x:c>
      <x:c r="L351" s="76" t="inlineStr">
        <x:is>
          <x:t xml:space="preserve">K1 A Register = 0 → VALID [INACTIVE]</x:t>
        </x:is>
      </x:c>
      <x:c r="M351" s="76" t="inlineStr">
        <x:is>
          <x:t xml:space="preserve">A1 A membership is 0; inactive register canonicalizes to zero.</x:t>
        </x:is>
      </x:c>
      <x:c r="N351" s="1" t="n"/>
      <x:c r="O351" s="1" t="n"/>
      <x:c r="P351" s="1" t="n"/>
      <x:c r="Q351" s="1" t="n"/>
      <x:c r="R351" s="1" t="n"/>
      <x:c r="S351" s="1" t="n"/>
      <x:c r="T351" s="1" t="n"/>
    </x:row>
    <x:row r="352">
      <x:c r="A352" s="80" t="str">
        <x:f>A86</x:f>
        <x:v>MUSIC-128#12</x:v>
      </x:c>
      <x:c r="B352" s="76" t="inlineStr">
        <x:is>
          <x:t xml:space="preserve">0000</x:t>
        </x:is>
      </x:c>
      <x:c r="C352" s="76" t="inlineStr">
        <x:is>
          <x:t xml:space="preserve">SCALAR=0</x:t>
        </x:is>
      </x:c>
      <x:c r="D352" s="76" t="inlineStr">
        <x:is>
          <x:t xml:space="preserve">VALID</x:t>
        </x:is>
      </x:c>
      <x:c r="E352" s="80" t="str">
        <x:f>F86</x:f>
        <x:v>₸1</x:v>
      </x:c>
      <x:c r="F352" s="77" t="n">
        <x:v>1</x:v>
      </x:c>
      <x:c r="G352" s="76" t="str">
        <x:f>M86</x:f>
        <x:v>A1 · A#/Bb membership</x:v>
      </x:c>
      <x:c r="H352" s="76" t="inlineStr">
        <x:is>
          <x:t xml:space="preserve">INACTIVE</x:t>
        </x:is>
      </x:c>
      <x:c r="I352" s="76" t="inlineStr">
        <x:is>
          <x:t xml:space="preserve">VALID</x:t>
        </x:is>
      </x:c>
      <x:c r="J352" s="76" t="inlineStr">
        <x:is>
          <x:t xml:space="preserve">canonical inactive code 0</x:t>
        </x:is>
      </x:c>
      <x:c r="K352" s="76" t="inlineStr">
        <x:is>
          <x:t xml:space="preserve"/>
        </x:is>
      </x:c>
      <x:c r="L352" s="76" t="inlineStr">
        <x:is>
          <x:t xml:space="preserve">L1 A#/Bb Register = 0 → VALID [INACTIVE]</x:t>
        </x:is>
      </x:c>
      <x:c r="M352" s="76" t="inlineStr">
        <x:is>
          <x:t xml:space="preserve">A1 A#/Bb membership is 0; inactive register canonicalizes to zero.</x:t>
        </x:is>
      </x:c>
      <x:c r="N352" s="1" t="n"/>
      <x:c r="O352" s="1" t="n"/>
      <x:c r="P352" s="1" t="n"/>
      <x:c r="Q352" s="1" t="n"/>
      <x:c r="R352" s="1" t="n"/>
      <x:c r="S352" s="1" t="n"/>
      <x:c r="T352" s="1" t="n"/>
    </x:row>
    <x:row r="353">
      <x:c r="A353" s="80" t="str">
        <x:f>A87</x:f>
        <x:v>MUSIC-128#13</x:v>
      </x:c>
      <x:c r="B353" s="76" t="inlineStr">
        <x:is>
          <x:t xml:space="preserve">0000</x:t>
        </x:is>
      </x:c>
      <x:c r="C353" s="76" t="inlineStr">
        <x:is>
          <x:t xml:space="preserve">SCALAR=0</x:t>
        </x:is>
      </x:c>
      <x:c r="D353" s="76" t="inlineStr">
        <x:is>
          <x:t xml:space="preserve">VALID</x:t>
        </x:is>
      </x:c>
      <x:c r="E353" s="80" t="str">
        <x:f>F87</x:f>
        <x:v>₸1</x:v>
      </x:c>
      <x:c r="F353" s="77" t="n">
        <x:v>1</x:v>
      </x:c>
      <x:c r="G353" s="76" t="str">
        <x:f>M87</x:f>
        <x:v>A1 · B membership</x:v>
      </x:c>
      <x:c r="H353" s="76" t="inlineStr">
        <x:is>
          <x:t xml:space="preserve">INACTIVE</x:t>
        </x:is>
      </x:c>
      <x:c r="I353" s="76" t="inlineStr">
        <x:is>
          <x:t xml:space="preserve">VALID</x:t>
        </x:is>
      </x:c>
      <x:c r="J353" s="76" t="inlineStr">
        <x:is>
          <x:t xml:space="preserve">canonical inactive code 0</x:t>
        </x:is>
      </x:c>
      <x:c r="K353" s="76" t="inlineStr">
        <x:is>
          <x:t xml:space="preserve"/>
        </x:is>
      </x:c>
      <x:c r="L353" s="76" t="inlineStr">
        <x:is>
          <x:t xml:space="preserve">M1 B Register = 0 → VALID [INACTIVE]</x:t>
        </x:is>
      </x:c>
      <x:c r="M353" s="76" t="inlineStr">
        <x:is>
          <x:t xml:space="preserve">A1 B membership is 0; inactive register canonicalizes to zero.</x:t>
        </x:is>
      </x:c>
      <x:c r="N353" s="1" t="n"/>
      <x:c r="O353" s="1" t="n"/>
      <x:c r="P353" s="1" t="n"/>
      <x:c r="Q353" s="1" t="n"/>
      <x:c r="R353" s="1" t="n"/>
      <x:c r="S353" s="1" t="n"/>
      <x:c r="T353" s="1" t="n"/>
    </x:row>
    <x:row r="354">
      <x:c r="A354" s="80" t="str">
        <x:f>A88</x:f>
        <x:v>MUSIC-128#14</x:v>
      </x:c>
      <x:c r="B354" s="76" t="inlineStr">
        <x:is>
          <x:t xml:space="preserve">10000000</x:t>
        </x:is>
      </x:c>
      <x:c r="C354" s="76" t="inlineStr">
        <x:is>
          <x:t xml:space="preserve">SCALAR=1</x:t>
        </x:is>
      </x:c>
      <x:c r="D354" s="76" t="inlineStr">
        <x:is>
          <x:t xml:space="preserve">VALID</x:t>
        </x:is>
      </x:c>
      <x:c r="E354" s="80" t="str">
        <x:f>F88</x:f>
        <x:v>₸1</x:v>
      </x:c>
      <x:c r="F354" s="77" t="n">
        <x:v>1</x:v>
      </x:c>
      <x:c r="G354" s="76" t="str">
        <x:f>M88</x:f>
        <x:v>O1</x:v>
      </x:c>
      <x:c r="H354" s="76" t="inlineStr">
        <x:is>
          <x:t xml:space="preserve">ACTIVE</x:t>
        </x:is>
      </x:c>
      <x:c r="I354" s="76" t="inlineStr">
        <x:is>
          <x:t xml:space="preserve">VALID</x:t>
        </x:is>
      </x:c>
      <x:c r="J354" s="76" t="inlineStr">
        <x:is>
          <x:t xml:space="preserve">1</x:t>
        </x:is>
      </x:c>
      <x:c r="K354" s="76" t="inlineStr">
        <x:is>
          <x:t xml:space="preserve"/>
        </x:is>
      </x:c>
      <x:c r="L354" s="76" t="inlineStr">
        <x:is>
          <x:t xml:space="preserve">N1 Duration Numerator = 1 → VALID</x:t>
        </x:is>
      </x:c>
      <x:c r="M354" s="76" t="inlineStr">
        <x:is>
          <x:t xml:space="preserve">Paired with O1=4, yielding 1/4 of a whole note in lowest terms.</x:t>
        </x:is>
      </x:c>
      <x:c r="N354" s="1" t="n"/>
      <x:c r="O354" s="1" t="n"/>
      <x:c r="P354" s="1" t="n"/>
      <x:c r="Q354" s="1" t="n"/>
      <x:c r="R354" s="1" t="n"/>
      <x:c r="S354" s="1" t="n"/>
      <x:c r="T354" s="1" t="n"/>
    </x:row>
    <x:row r="355">
      <x:c r="A355" s="80" t="str">
        <x:f>A89</x:f>
        <x:v>MUSIC-128#15</x:v>
      </x:c>
      <x:c r="B355" s="76" t="inlineStr">
        <x:is>
          <x:t xml:space="preserve">00100000</x:t>
        </x:is>
      </x:c>
      <x:c r="C355" s="76" t="inlineStr">
        <x:is>
          <x:t xml:space="preserve">SCALAR=4</x:t>
        </x:is>
      </x:c>
      <x:c r="D355" s="76" t="inlineStr">
        <x:is>
          <x:t xml:space="preserve">VALID</x:t>
        </x:is>
      </x:c>
      <x:c r="E355" s="80" t="str">
        <x:f>F89</x:f>
        <x:v>₸1</x:v>
      </x:c>
      <x:c r="F355" s="77" t="n">
        <x:v>1</x:v>
      </x:c>
      <x:c r="G355" s="76" t="str">
        <x:f>M89</x:f>
        <x:v>N1</x:v>
      </x:c>
      <x:c r="H355" s="76" t="inlineStr">
        <x:is>
          <x:t xml:space="preserve">ACTIVE</x:t>
        </x:is>
      </x:c>
      <x:c r="I355" s="76" t="inlineStr">
        <x:is>
          <x:t xml:space="preserve">VALID</x:t>
        </x:is>
      </x:c>
      <x:c r="J355" s="76" t="inlineStr">
        <x:is>
          <x:t xml:space="preserve">4</x:t>
        </x:is>
      </x:c>
      <x:c r="K355" s="76" t="inlineStr">
        <x:is>
          <x:t xml:space="preserve"/>
        </x:is>
      </x:c>
      <x:c r="L355" s="76" t="inlineStr">
        <x:is>
          <x:t xml:space="preserve">O1 Duration Denominator = 4 → VALID</x:t>
        </x:is>
      </x:c>
      <x:c r="M355" s="76" t="inlineStr">
        <x:is>
          <x:t xml:space="preserve">Paired with N1=1, yielding canonical duration 1/4 of a whole note.</x:t>
        </x:is>
      </x:c>
      <x:c r="N355" s="1" t="n"/>
      <x:c r="O355" s="1" t="n"/>
      <x:c r="P355" s="1" t="n"/>
      <x:c r="Q355" s="1" t="n"/>
      <x:c r="R355" s="1" t="n"/>
      <x:c r="S355" s="1" t="n"/>
      <x:c r="T355" s="1" t="n"/>
    </x:row>
    <x:row r="356">
      <x:c r="A356" s="80" t="str">
        <x:f>A90</x:f>
        <x:v>MUSIC-128#16</x:v>
      </x:c>
      <x:c r="B356" s="76" t="inlineStr">
        <x:is>
          <x:t xml:space="preserve">00000001</x:t>
        </x:is>
      </x:c>
      <x:c r="C356" s="76" t="inlineStr">
        <x:is>
          <x:t xml:space="preserve">SCALAR=128</x:t>
        </x:is>
      </x:c>
      <x:c r="D356" s="76" t="inlineStr">
        <x:is>
          <x:t xml:space="preserve">VALID</x:t>
        </x:is>
      </x:c>
      <x:c r="E356" s="80" t="str">
        <x:f>F90</x:f>
        <x:v>₸1</x:v>
      </x:c>
      <x:c r="F356" s="77" t="n">
        <x:v>1</x:v>
      </x:c>
      <x:c r="G356" s="76" t="n">
        <x:f>M90</x:f>
        <x:v>0</x:v>
      </x:c>
      <x:c r="H356" s="76" t="inlineStr">
        <x:is>
          <x:t xml:space="preserve">ACTIVE</x:t>
        </x:is>
      </x:c>
      <x:c r="I356" s="76" t="inlineStr">
        <x:is>
          <x:t xml:space="preserve">VALID</x:t>
        </x:is>
      </x:c>
      <x:c r="J356" s="76" t="inlineStr">
        <x:is>
          <x:t xml:space="preserve">128</x:t>
        </x:is>
      </x:c>
      <x:c r="K356" s="76" t="inlineStr">
        <x:is>
          <x:t xml:space="preserve"/>
        </x:is>
      </x:c>
      <x:c r="L356" s="76" t="inlineStr">
        <x:is>
          <x:t xml:space="preserve">P1 Dynamic Intensity = 128 → VALID</x:t>
        </x:is>
      </x:c>
      <x:c r="M356" s="76" t="inlineStr">
        <x:is>
          <x:t xml:space="preserve">Renderer-neutral declared intensity; no universal dB mapping is implied.</x:t>
        </x:is>
      </x:c>
      <x:c r="N356" s="1" t="n"/>
      <x:c r="O356" s="1" t="n"/>
      <x:c r="P356" s="1" t="n"/>
      <x:c r="Q356" s="1" t="n"/>
      <x:c r="R356" s="1" t="n"/>
      <x:c r="S356" s="1" t="n"/>
      <x:c r="T356" s="1" t="n"/>
    </x:row>
    <x:row r="357">
      <x:c r="A357" s="80" t="str">
        <x:f>A91</x:f>
        <x:v>MUSIC-128#17</x:v>
      </x:c>
      <x:c r="B357" s="76" t="inlineStr">
        <x:is>
          <x:t xml:space="preserve">00000000</x:t>
        </x:is>
      </x:c>
      <x:c r="C357" s="76" t="inlineStr">
        <x:is>
          <x:t xml:space="preserve">MASK={}</x:t>
        </x:is>
      </x:c>
      <x:c r="D357" s="76" t="inlineStr">
        <x:is>
          <x:t xml:space="preserve">VALID</x:t>
        </x:is>
      </x:c>
      <x:c r="E357" s="80" t="str">
        <x:f>F91</x:f>
        <x:v>₸1</x:v>
      </x:c>
      <x:c r="F357" s="77" t="n">
        <x:v>1</x:v>
      </x:c>
      <x:c r="G357" s="76" t="str">
        <x:f>M91</x:f>
        <x:v>A1</x:v>
      </x:c>
      <x:c r="H357" s="76" t="inlineStr">
        <x:is>
          <x:t xml:space="preserve">ACTIVE</x:t>
        </x:is>
      </x:c>
      <x:c r="I357" s="76" t="inlineStr">
        <x:is>
          <x:t xml:space="preserve">VALID</x:t>
        </x:is>
      </x:c>
      <x:c r="J357" s="76" t="inlineStr">
        <x:is>
          <x:t xml:space="preserve">{}</x:t>
        </x:is>
      </x:c>
      <x:c r="K357" s="76" t="inlineStr">
        <x:is>
          <x:t xml:space="preserve"/>
        </x:is>
      </x:c>
      <x:c r="L357" s="76" t="inlineStr">
        <x:is>
          <x:t xml:space="preserve">Q1 Articulation = {} → VALID</x:t>
        </x:is>
      </x:c>
      <x:c r="M357" s="76" t="inlineStr">
        <x:is>
          <x:t xml:space="preserve">No articulation flags are active in this fixture.</x:t>
        </x:is>
      </x:c>
      <x:c r="N357" s="1" t="n"/>
      <x:c r="O357" s="1" t="n"/>
      <x:c r="P357" s="1" t="n"/>
      <x:c r="Q357" s="1" t="n"/>
      <x:c r="R357" s="1" t="n"/>
      <x:c r="S357" s="1" t="n"/>
      <x:c r="T357" s="1" t="n"/>
    </x:row>
    <x:row r="358">
      <x:c r="A358" s="80" t="str">
        <x:f>A92</x:f>
        <x:v>MUSIC-128#18</x:v>
      </x:c>
      <x:c r="B358" s="76" t="inlineStr">
        <x:is>
          <x:t xml:space="preserve">00000000</x:t>
        </x:is>
      </x:c>
      <x:c r="C358" s="76" t="inlineStr">
        <x:is>
          <x:t xml:space="preserve">TWOS=0</x:t>
        </x:is>
      </x:c>
      <x:c r="D358" s="76" t="inlineStr">
        <x:is>
          <x:t xml:space="preserve">VALID</x:t>
        </x:is>
      </x:c>
      <x:c r="E358" s="80" t="str">
        <x:f>F92</x:f>
        <x:v>₸1</x:v>
      </x:c>
      <x:c r="F358" s="77" t="n">
        <x:v>1</x:v>
      </x:c>
      <x:c r="G358" s="76" t="n">
        <x:f>M92</x:f>
        <x:v>0</x:v>
      </x:c>
      <x:c r="H358" s="76" t="inlineStr">
        <x:is>
          <x:t xml:space="preserve">ACTIVE</x:t>
        </x:is>
      </x:c>
      <x:c r="I358" s="76" t="inlineStr">
        <x:is>
          <x:t xml:space="preserve">VALID</x:t>
        </x:is>
      </x:c>
      <x:c r="J358" s="76" t="inlineStr">
        <x:is>
          <x:t xml:space="preserve">0 cents</x:t>
        </x:is>
      </x:c>
      <x:c r="K358" s="76" t="inlineStr">
        <x:is>
          <x:t xml:space="preserve"/>
        </x:is>
      </x:c>
      <x:c r="L358" s="76" t="inlineStr">
        <x:is>
          <x:t xml:space="preserve">R1 Microtonal Offset = 0 cents → VALID</x:t>
        </x:is>
      </x:c>
      <x:c r="M358" s="76" t="inlineStr">
        <x:is>
          <x:t xml:space="preserve">Neutral event-wide microtonal shift under the active external tuning context.</x:t>
        </x:is>
      </x:c>
      <x:c r="N358" s="1" t="n"/>
      <x:c r="O358" s="1" t="n"/>
      <x:c r="P358" s="1" t="n"/>
      <x:c r="Q358" s="1" t="n"/>
      <x:c r="R358" s="1" t="n"/>
      <x:c r="S358" s="1" t="n"/>
      <x:c r="T358" s="1" t="n"/>
    </x:row>
    <x:row r="359">
      <x:c r="A359" s="80" t="str">
        <x:f>A93</x:f>
        <x:v>MUSIC-128#19</x:v>
      </x:c>
      <x:c r="B359" s="76" t="inlineStr">
        <x:is>
          <x:t xml:space="preserve">10000000</x:t>
        </x:is>
      </x:c>
      <x:c r="C359" s="76" t="inlineStr">
        <x:is>
          <x:t xml:space="preserve">SCALAR=1</x:t>
        </x:is>
      </x:c>
      <x:c r="D359" s="76" t="inlineStr">
        <x:is>
          <x:t xml:space="preserve">VALID</x:t>
        </x:is>
      </x:c>
      <x:c r="E359" s="80" t="str">
        <x:f>F93</x:f>
        <x:v>₸1</x:v>
      </x:c>
      <x:c r="F359" s="77" t="n">
        <x:v>1</x:v>
      </x:c>
      <x:c r="G359" s="76" t="n">
        <x:f>M93</x:f>
        <x:v>0</x:v>
      </x:c>
      <x:c r="H359" s="76" t="inlineStr">
        <x:is>
          <x:t xml:space="preserve">ACTIVE</x:t>
        </x:is>
      </x:c>
      <x:c r="I359" s="76" t="inlineStr">
        <x:is>
          <x:t xml:space="preserve">VALID</x:t>
        </x:is>
      </x:c>
      <x:c r="J359" s="76" t="inlineStr">
        <x:is>
          <x:t xml:space="preserve">1</x:t>
        </x:is>
      </x:c>
      <x:c r="K359" s="76" t="inlineStr">
        <x:is>
          <x:t xml:space="preserve"/>
        </x:is>
      </x:c>
      <x:c r="L359" s="76" t="inlineStr">
        <x:is>
          <x:t xml:space="preserve">S1 Version = 1 → VALID</x:t>
        </x:is>
      </x:c>
      <x:c r="M359" s="76" t="inlineStr">
        <x:is>
          <x:t xml:space="preserve">MUSIC v1.0 conformance requires Version = 1.</x:t>
        </x:is>
      </x:c>
      <x:c r="N359" s="1" t="n"/>
      <x:c r="O359" s="1" t="n"/>
      <x:c r="P359" s="1" t="n"/>
      <x:c r="Q359" s="1" t="n"/>
      <x:c r="R359" s="1" t="n"/>
      <x:c r="S359" s="1" t="n"/>
      <x:c r="T359" s="1" t="n"/>
    </x:row>
    <x:row r="360">
      <x:c r="A360" s="80" t="str">
        <x:f>A94</x:f>
        <x:v>MUSIC-128#20</x:v>
      </x:c>
      <x:c r="B360" s="76" t="inlineStr">
        <x:is>
          <x:t xml:space="preserve">00000000000000000000</x:t>
        </x:is>
      </x:c>
      <x:c r="C360" s="76" t="inlineStr">
        <x:is>
          <x:t xml:space="preserve">RESERVED=0</x:t>
        </x:is>
      </x:c>
      <x:c r="D360" s="76" t="inlineStr">
        <x:is>
          <x:t xml:space="preserve">VALID</x:t>
        </x:is>
      </x:c>
      <x:c r="E360" s="80" t="str">
        <x:f>F94</x:f>
        <x:v>₸1</x:v>
      </x:c>
      <x:c r="F360" s="77" t="n">
        <x:v>1</x:v>
      </x:c>
      <x:c r="G360" s="76" t="n">
        <x:f>M94</x:f>
        <x:v>0</x:v>
      </x:c>
      <x:c r="H360" s="76" t="inlineStr">
        <x:is>
          <x:t xml:space="preserve">ACTIVE</x:t>
        </x:is>
      </x:c>
      <x:c r="I360" s="76" t="inlineStr">
        <x:is>
          <x:t xml:space="preserve">VALID</x:t>
        </x:is>
      </x:c>
      <x:c r="J360" s="76" t="inlineStr">
        <x:is>
          <x:t xml:space="preserve">ALL ZERO</x:t>
        </x:is>
      </x:c>
      <x:c r="K360" s="76" t="inlineStr">
        <x:is>
          <x:t xml:space="preserve"/>
        </x:is>
      </x:c>
      <x:c r="L360" s="76" t="inlineStr">
        <x:is>
          <x:t xml:space="preserve">T1 Reserved Integrity = ALL ZERO → VALID</x:t>
        </x:is>
      </x:c>
      <x:c r="M360" s="76" t="inlineStr">
        <x:is>
          <x:t xml:space="preserve">All B108:B127 are zero as required by MUSIC v1.0.</x:t>
        </x:is>
      </x:c>
      <x:c r="N360" s="1" t="n"/>
      <x:c r="O360" s="1" t="n"/>
      <x:c r="P360" s="1" t="n"/>
      <x:c r="Q360" s="1" t="n"/>
      <x:c r="R360" s="1" t="n"/>
      <x:c r="S360" s="1" t="n"/>
      <x:c r="T360" s="1" t="n"/>
    </x:row>
    <x:row r="361">
      <x:c r="A361" s="80" t="n">
        <x:f>A95</x:f>
        <x:v>0</x:v>
      </x:c>
      <x:c r="B361" s="76" t="n"/>
      <x:c r="C361" s="76" t="n"/>
      <x:c r="D361" s="76" t="n"/>
      <x:c r="E361" s="80" t="n">
        <x:f>F95</x:f>
        <x:v>0</x:v>
      </x:c>
      <x:c r="F361" s="77" t="n"/>
      <x:c r="G361" s="76" t="n">
        <x:f>M95</x:f>
        <x:v>0</x:v>
      </x:c>
      <x:c r="H361" s="76" t="n"/>
      <x:c r="I361" s="76" t="n"/>
      <x:c r="J361" s="76" t="n"/>
      <x:c r="K361" s="76" t="n"/>
      <x:c r="L361" s="76" t="n"/>
      <x:c r="M361" s="76" t="n"/>
      <x:c r="N361" s="1" t="n"/>
      <x:c r="O361" s="1" t="n"/>
      <x:c r="P361" s="1" t="n"/>
      <x:c r="Q361" s="1" t="n"/>
      <x:c r="R361" s="1" t="n"/>
      <x:c r="S361" s="1" t="n"/>
      <x:c r="T361" s="1" t="n"/>
    </x:row>
    <x:row r="362">
      <x:c r="A362" s="80" t="n">
        <x:f>A96</x:f>
        <x:v>0</x:v>
      </x:c>
      <x:c r="B362" s="76" t="n"/>
      <x:c r="C362" s="76" t="n"/>
      <x:c r="D362" s="76" t="n"/>
      <x:c r="E362" s="80" t="n">
        <x:f>F96</x:f>
        <x:v>0</x:v>
      </x:c>
      <x:c r="F362" s="77" t="n"/>
      <x:c r="G362" s="76" t="n">
        <x:f>M96</x:f>
        <x:v>0</x:v>
      </x:c>
      <x:c r="H362" s="76" t="n"/>
      <x:c r="I362" s="76" t="n"/>
      <x:c r="J362" s="76" t="n"/>
      <x:c r="K362" s="76" t="n"/>
      <x:c r="L362" s="76" t="n"/>
      <x:c r="M362" s="76" t="n"/>
      <x:c r="N362" s="1" t="n"/>
      <x:c r="O362" s="1" t="n"/>
      <x:c r="P362" s="1" t="n"/>
      <x:c r="Q362" s="1" t="n"/>
      <x:c r="R362" s="1" t="n"/>
      <x:c r="S362" s="1" t="n"/>
      <x:c r="T362" s="1" t="n"/>
    </x:row>
    <x:row r="363">
      <x:c r="A363" s="80" t="n">
        <x:f>A97</x:f>
        <x:v>0</x:v>
      </x:c>
      <x:c r="B363" s="76" t="n"/>
      <x:c r="C363" s="76" t="n"/>
      <x:c r="D363" s="76" t="n"/>
      <x:c r="E363" s="80" t="n">
        <x:f>F97</x:f>
        <x:v>0</x:v>
      </x:c>
      <x:c r="F363" s="77" t="n"/>
      <x:c r="G363" s="76" t="n">
        <x:f>M97</x:f>
        <x:v>0</x:v>
      </x:c>
      <x:c r="H363" s="76" t="n"/>
      <x:c r="I363" s="76" t="n"/>
      <x:c r="J363" s="76" t="n"/>
      <x:c r="K363" s="76" t="n"/>
      <x:c r="L363" s="76" t="n"/>
      <x:c r="M363" s="76" t="n"/>
      <x:c r="N363" s="1" t="n"/>
      <x:c r="O363" s="1" t="n"/>
      <x:c r="P363" s="1" t="n"/>
      <x:c r="Q363" s="1" t="n"/>
      <x:c r="R363" s="1" t="n"/>
      <x:c r="S363" s="1" t="n"/>
      <x:c r="T363" s="1" t="n"/>
    </x:row>
    <x:row r="364">
      <x:c r="A364" s="80" t="n">
        <x:f>A98</x:f>
        <x:v>0</x:v>
      </x:c>
      <x:c r="B364" s="76" t="n"/>
      <x:c r="C364" s="76" t="n"/>
      <x:c r="D364" s="76" t="n"/>
      <x:c r="E364" s="80" t="n">
        <x:f>F98</x:f>
        <x:v>0</x:v>
      </x:c>
      <x:c r="F364" s="77" t="n"/>
      <x:c r="G364" s="76" t="n">
        <x:f>M98</x:f>
        <x:v>0</x:v>
      </x:c>
      <x:c r="H364" s="76" t="n"/>
      <x:c r="I364" s="76" t="n"/>
      <x:c r="J364" s="76" t="n"/>
      <x:c r="K364" s="76" t="n"/>
      <x:c r="L364" s="76" t="n"/>
      <x:c r="M364" s="76" t="n"/>
      <x:c r="N364" s="1" t="n"/>
      <x:c r="O364" s="1" t="n"/>
      <x:c r="P364" s="1" t="n"/>
      <x:c r="Q364" s="1" t="n"/>
      <x:c r="R364" s="1" t="n"/>
      <x:c r="S364" s="1" t="n"/>
      <x:c r="T364" s="1" t="n"/>
    </x:row>
    <x:row r="365">
      <x:c r="A365" s="80" t="n">
        <x:f>A99</x:f>
        <x:v>0</x:v>
      </x:c>
      <x:c r="B365" s="76" t="n"/>
      <x:c r="C365" s="76" t="n"/>
      <x:c r="D365" s="76" t="n"/>
      <x:c r="E365" s="80" t="n">
        <x:f>F99</x:f>
        <x:v>0</x:v>
      </x:c>
      <x:c r="F365" s="77" t="n"/>
      <x:c r="G365" s="76" t="n">
        <x:f>M99</x:f>
        <x:v>0</x:v>
      </x:c>
      <x:c r="H365" s="76" t="n"/>
      <x:c r="I365" s="76" t="n"/>
      <x:c r="J365" s="76" t="n"/>
      <x:c r="K365" s="76" t="n"/>
      <x:c r="L365" s="76" t="n"/>
      <x:c r="M365" s="76" t="n"/>
      <x:c r="N365" s="1" t="n"/>
      <x:c r="O365" s="1" t="n"/>
      <x:c r="P365" s="1" t="n"/>
      <x:c r="Q365" s="1" t="n"/>
      <x:c r="R365" s="1" t="n"/>
      <x:c r="S365" s="1" t="n"/>
      <x:c r="T365" s="1" t="n"/>
    </x:row>
    <x:row r="366">
      <x:c r="A366" s="80" t="n">
        <x:f>A100</x:f>
        <x:v>0</x:v>
      </x:c>
      <x:c r="B366" s="76" t="n"/>
      <x:c r="C366" s="76" t="n"/>
      <x:c r="D366" s="76" t="n"/>
      <x:c r="E366" s="80" t="n">
        <x:f>F100</x:f>
        <x:v>0</x:v>
      </x:c>
      <x:c r="F366" s="77" t="n"/>
      <x:c r="G366" s="76" t="n">
        <x:f>M100</x:f>
        <x:v>0</x:v>
      </x:c>
      <x:c r="H366" s="76" t="n"/>
      <x:c r="I366" s="76" t="n"/>
      <x:c r="J366" s="76" t="n"/>
      <x:c r="K366" s="76" t="n"/>
      <x:c r="L366" s="76" t="n"/>
      <x:c r="M366" s="76" t="n"/>
      <x:c r="N366" s="1" t="n"/>
      <x:c r="O366" s="1" t="n"/>
      <x:c r="P366" s="1" t="n"/>
      <x:c r="Q366" s="1" t="n"/>
      <x:c r="R366" s="1" t="n"/>
      <x:c r="S366" s="1" t="n"/>
      <x:c r="T366" s="1" t="n"/>
    </x:row>
    <x:row r="367">
      <x:c r="A367" s="80" t="n">
        <x:f>A101</x:f>
        <x:v>0</x:v>
      </x:c>
      <x:c r="B367" s="76" t="n"/>
      <x:c r="C367" s="76" t="n"/>
      <x:c r="D367" s="76" t="n"/>
      <x:c r="E367" s="80" t="n">
        <x:f>F101</x:f>
        <x:v>0</x:v>
      </x:c>
      <x:c r="F367" s="77" t="n"/>
      <x:c r="G367" s="76" t="n">
        <x:f>M101</x:f>
        <x:v>0</x:v>
      </x:c>
      <x:c r="H367" s="76" t="n"/>
      <x:c r="I367" s="76" t="n"/>
      <x:c r="J367" s="76" t="n"/>
      <x:c r="K367" s="76" t="n"/>
      <x:c r="L367" s="76" t="n"/>
      <x:c r="M367" s="76" t="n"/>
      <x:c r="N367" s="1" t="n"/>
      <x:c r="O367" s="1" t="n"/>
      <x:c r="P367" s="1" t="n"/>
      <x:c r="Q367" s="1" t="n"/>
      <x:c r="R367" s="1" t="n"/>
      <x:c r="S367" s="1" t="n"/>
      <x:c r="T367" s="1" t="n"/>
    </x:row>
    <x:row r="368">
      <x:c r="A368" s="80" t="n">
        <x:f>A102</x:f>
        <x:v>0</x:v>
      </x:c>
      <x:c r="B368" s="76" t="n"/>
      <x:c r="C368" s="76" t="n"/>
      <x:c r="D368" s="76" t="n"/>
      <x:c r="E368" s="80" t="n">
        <x:f>F102</x:f>
        <x:v>0</x:v>
      </x:c>
      <x:c r="F368" s="77" t="n"/>
      <x:c r="G368" s="76" t="n">
        <x:f>M102</x:f>
        <x:v>0</x:v>
      </x:c>
      <x:c r="H368" s="76" t="n"/>
      <x:c r="I368" s="76" t="n"/>
      <x:c r="J368" s="76" t="n"/>
      <x:c r="K368" s="76" t="n"/>
      <x:c r="L368" s="76" t="n"/>
      <x:c r="M368" s="76" t="n"/>
      <x:c r="N368" s="1" t="n"/>
      <x:c r="O368" s="1" t="n"/>
      <x:c r="P368" s="1" t="n"/>
      <x:c r="Q368" s="1" t="n"/>
      <x:c r="R368" s="1" t="n"/>
      <x:c r="S368" s="1" t="n"/>
      <x:c r="T368" s="1" t="n"/>
    </x:row>
    <x:row r="369">
      <x:c r="A369" s="80" t="n">
        <x:f>A103</x:f>
        <x:v>0</x:v>
      </x:c>
      <x:c r="B369" s="76" t="n"/>
      <x:c r="C369" s="76" t="n"/>
      <x:c r="D369" s="76" t="n"/>
      <x:c r="E369" s="80" t="n">
        <x:f>F103</x:f>
        <x:v>0</x:v>
      </x:c>
      <x:c r="F369" s="77" t="n"/>
      <x:c r="G369" s="76" t="n">
        <x:f>M103</x:f>
        <x:v>0</x:v>
      </x:c>
      <x:c r="H369" s="76" t="n"/>
      <x:c r="I369" s="76" t="n"/>
      <x:c r="J369" s="76" t="n"/>
      <x:c r="K369" s="76" t="n"/>
      <x:c r="L369" s="76" t="n"/>
      <x:c r="M369" s="76" t="n"/>
      <x:c r="N369" s="1" t="n"/>
      <x:c r="O369" s="1" t="n"/>
      <x:c r="P369" s="1" t="n"/>
      <x:c r="Q369" s="1" t="n"/>
      <x:c r="R369" s="1" t="n"/>
      <x:c r="S369" s="1" t="n"/>
      <x:c r="T369" s="1" t="n"/>
    </x:row>
    <x:row r="370">
      <x:c r="A370" s="80" t="n">
        <x:f>A104</x:f>
        <x:v>0</x:v>
      </x:c>
      <x:c r="B370" s="76" t="n"/>
      <x:c r="C370" s="76" t="n"/>
      <x:c r="D370" s="76" t="n"/>
      <x:c r="E370" s="80" t="n">
        <x:f>F104</x:f>
        <x:v>0</x:v>
      </x:c>
      <x:c r="F370" s="77" t="n"/>
      <x:c r="G370" s="76" t="n">
        <x:f>M104</x:f>
        <x:v>0</x:v>
      </x:c>
      <x:c r="H370" s="76" t="n"/>
      <x:c r="I370" s="76" t="n"/>
      <x:c r="J370" s="76" t="n"/>
      <x:c r="K370" s="76" t="n"/>
      <x:c r="L370" s="76" t="n"/>
      <x:c r="M370" s="76" t="n"/>
      <x:c r="N370" s="1" t="n"/>
      <x:c r="O370" s="1" t="n"/>
      <x:c r="P370" s="1" t="n"/>
      <x:c r="Q370" s="1" t="n"/>
      <x:c r="R370" s="1" t="n"/>
      <x:c r="S370" s="1" t="n"/>
      <x:c r="T370" s="1" t="n"/>
    </x:row>
    <x:row r="371">
      <x:c r="A371" s="80" t="n">
        <x:f>A105</x:f>
        <x:v>0</x:v>
      </x:c>
      <x:c r="B371" s="76" t="n"/>
      <x:c r="C371" s="76" t="n"/>
      <x:c r="D371" s="76" t="n"/>
      <x:c r="E371" s="80" t="n">
        <x:f>F105</x:f>
        <x:v>0</x:v>
      </x:c>
      <x:c r="F371" s="77" t="n"/>
      <x:c r="G371" s="76" t="n">
        <x:f>M105</x:f>
        <x:v>0</x:v>
      </x:c>
      <x:c r="H371" s="76" t="n"/>
      <x:c r="I371" s="76" t="n"/>
      <x:c r="J371" s="76" t="n"/>
      <x:c r="K371" s="76" t="n"/>
      <x:c r="L371" s="76" t="n"/>
      <x:c r="M371" s="76" t="n"/>
      <x:c r="N371" s="1" t="n"/>
      <x:c r="O371" s="1" t="n"/>
      <x:c r="P371" s="1" t="n"/>
      <x:c r="Q371" s="1" t="n"/>
      <x:c r="R371" s="1" t="n"/>
      <x:c r="S371" s="1" t="n"/>
      <x:c r="T371" s="1" t="n"/>
    </x:row>
    <x:row r="372">
      <x:c r="A372" s="80" t="n">
        <x:f>A106</x:f>
        <x:v>0</x:v>
      </x:c>
      <x:c r="B372" s="76" t="n"/>
      <x:c r="C372" s="76" t="n"/>
      <x:c r="D372" s="76" t="n"/>
      <x:c r="E372" s="80" t="n">
        <x:f>F106</x:f>
        <x:v>0</x:v>
      </x:c>
      <x:c r="F372" s="77" t="n"/>
      <x:c r="G372" s="76" t="n">
        <x:f>M106</x:f>
        <x:v>0</x:v>
      </x:c>
      <x:c r="H372" s="76" t="n"/>
      <x:c r="I372" s="76" t="n"/>
      <x:c r="J372" s="76" t="n"/>
      <x:c r="K372" s="76" t="n"/>
      <x:c r="L372" s="76" t="n"/>
      <x:c r="M372" s="76" t="n"/>
      <x:c r="N372" s="1" t="n"/>
      <x:c r="O372" s="1" t="n"/>
      <x:c r="P372" s="1" t="n"/>
      <x:c r="Q372" s="1" t="n"/>
      <x:c r="R372" s="1" t="n"/>
      <x:c r="S372" s="1" t="n"/>
      <x:c r="T372" s="1" t="n"/>
    </x:row>
    <x:row r="373">
      <x:c r="A373" s="80" t="n">
        <x:f>A107</x:f>
        <x:v>0</x:v>
      </x:c>
      <x:c r="B373" s="76" t="n"/>
      <x:c r="C373" s="76" t="n"/>
      <x:c r="D373" s="76" t="n"/>
      <x:c r="E373" s="80" t="n">
        <x:f>F107</x:f>
        <x:v>0</x:v>
      </x:c>
      <x:c r="F373" s="77" t="n"/>
      <x:c r="G373" s="76" t="n">
        <x:f>M107</x:f>
        <x:v>0</x:v>
      </x:c>
      <x:c r="H373" s="76" t="n"/>
      <x:c r="I373" s="76" t="n"/>
      <x:c r="J373" s="76" t="n"/>
      <x:c r="K373" s="76" t="n"/>
      <x:c r="L373" s="76" t="n"/>
      <x:c r="M373" s="76" t="n"/>
      <x:c r="N373" s="1" t="n"/>
      <x:c r="O373" s="1" t="n"/>
      <x:c r="P373" s="1" t="n"/>
      <x:c r="Q373" s="1" t="n"/>
      <x:c r="R373" s="1" t="n"/>
      <x:c r="S373" s="1" t="n"/>
      <x:c r="T373" s="1" t="n"/>
    </x:row>
    <x:row r="374">
      <x:c r="A374" s="80" t="n">
        <x:f>A108</x:f>
        <x:v>0</x:v>
      </x:c>
      <x:c r="B374" s="76" t="n"/>
      <x:c r="C374" s="76" t="n"/>
      <x:c r="D374" s="76" t="n"/>
      <x:c r="E374" s="80" t="n">
        <x:f>F108</x:f>
        <x:v>0</x:v>
      </x:c>
      <x:c r="F374" s="77" t="n"/>
      <x:c r="G374" s="76" t="n">
        <x:f>M108</x:f>
        <x:v>0</x:v>
      </x:c>
      <x:c r="H374" s="76" t="n"/>
      <x:c r="I374" s="76" t="n"/>
      <x:c r="J374" s="76" t="n"/>
      <x:c r="K374" s="76" t="n"/>
      <x:c r="L374" s="76" t="n"/>
      <x:c r="M374" s="76" t="n"/>
      <x:c r="N374" s="1" t="n"/>
      <x:c r="O374" s="1" t="n"/>
      <x:c r="P374" s="1" t="n"/>
      <x:c r="Q374" s="1" t="n"/>
      <x:c r="R374" s="1" t="n"/>
      <x:c r="S374" s="1" t="n"/>
      <x:c r="T374" s="1" t="n"/>
    </x:row>
    <x:row r="375">
      <x:c r="A375" s="80" t="n">
        <x:f>A109</x:f>
        <x:v>0</x:v>
      </x:c>
      <x:c r="B375" s="76" t="n"/>
      <x:c r="C375" s="76" t="n"/>
      <x:c r="D375" s="76" t="n"/>
      <x:c r="E375" s="80" t="n">
        <x:f>F109</x:f>
        <x:v>0</x:v>
      </x:c>
      <x:c r="F375" s="77" t="n"/>
      <x:c r="G375" s="76" t="n">
        <x:f>M109</x:f>
        <x:v>0</x:v>
      </x:c>
      <x:c r="H375" s="76" t="n"/>
      <x:c r="I375" s="76" t="n"/>
      <x:c r="J375" s="76" t="n"/>
      <x:c r="K375" s="76" t="n"/>
      <x:c r="L375" s="76" t="n"/>
      <x:c r="M375" s="76" t="n"/>
      <x:c r="N375" s="1" t="n"/>
      <x:c r="O375" s="1" t="n"/>
      <x:c r="P375" s="1" t="n"/>
      <x:c r="Q375" s="1" t="n"/>
      <x:c r="R375" s="1" t="n"/>
      <x:c r="S375" s="1" t="n"/>
      <x:c r="T375" s="1" t="n"/>
    </x:row>
    <x:row r="376">
      <x:c r="A376" s="80" t="n">
        <x:f>A110</x:f>
        <x:v>0</x:v>
      </x:c>
      <x:c r="B376" s="76" t="n"/>
      <x:c r="C376" s="76" t="n"/>
      <x:c r="D376" s="76" t="n"/>
      <x:c r="E376" s="80" t="n">
        <x:f>F110</x:f>
        <x:v>0</x:v>
      </x:c>
      <x:c r="F376" s="77" t="n"/>
      <x:c r="G376" s="76" t="n">
        <x:f>M110</x:f>
        <x:v>0</x:v>
      </x:c>
      <x:c r="H376" s="76" t="n"/>
      <x:c r="I376" s="76" t="n"/>
      <x:c r="J376" s="76" t="n"/>
      <x:c r="K376" s="76" t="n"/>
      <x:c r="L376" s="76" t="n"/>
      <x:c r="M376" s="76" t="n"/>
      <x:c r="N376" s="1" t="n"/>
      <x:c r="O376" s="1" t="n"/>
      <x:c r="P376" s="1" t="n"/>
      <x:c r="Q376" s="1" t="n"/>
      <x:c r="R376" s="1" t="n"/>
      <x:c r="S376" s="1" t="n"/>
      <x:c r="T376" s="1" t="n"/>
    </x:row>
    <x:row r="377">
      <x:c r="A377" s="80" t="n">
        <x:f>A111</x:f>
        <x:v>0</x:v>
      </x:c>
      <x:c r="B377" s="76" t="n"/>
      <x:c r="C377" s="76" t="n"/>
      <x:c r="D377" s="76" t="n"/>
      <x:c r="E377" s="80" t="n">
        <x:f>F111</x:f>
        <x:v>0</x:v>
      </x:c>
      <x:c r="F377" s="77" t="n"/>
      <x:c r="G377" s="76" t="n">
        <x:f>M111</x:f>
        <x:v>0</x:v>
      </x:c>
      <x:c r="H377" s="76" t="n"/>
      <x:c r="I377" s="76" t="n"/>
      <x:c r="J377" s="76" t="n"/>
      <x:c r="K377" s="76" t="n"/>
      <x:c r="L377" s="76" t="n"/>
      <x:c r="M377" s="76" t="n"/>
      <x:c r="N377" s="1" t="n"/>
      <x:c r="O377" s="1" t="n"/>
      <x:c r="P377" s="1" t="n"/>
      <x:c r="Q377" s="1" t="n"/>
      <x:c r="R377" s="1" t="n"/>
      <x:c r="S377" s="1" t="n"/>
      <x:c r="T377" s="1" t="n"/>
    </x:row>
    <x:row r="378">
      <x:c r="A378" s="80" t="n">
        <x:f>A112</x:f>
        <x:v>0</x:v>
      </x:c>
      <x:c r="B378" s="76" t="n"/>
      <x:c r="C378" s="76" t="n"/>
      <x:c r="D378" s="76" t="n"/>
      <x:c r="E378" s="80" t="n">
        <x:f>F112</x:f>
        <x:v>0</x:v>
      </x:c>
      <x:c r="F378" s="77" t="n"/>
      <x:c r="G378" s="76" t="n">
        <x:f>M112</x:f>
        <x:v>0</x:v>
      </x:c>
      <x:c r="H378" s="76" t="n"/>
      <x:c r="I378" s="76" t="n"/>
      <x:c r="J378" s="76" t="n"/>
      <x:c r="K378" s="76" t="n"/>
      <x:c r="L378" s="76" t="n"/>
      <x:c r="M378" s="76" t="n"/>
      <x:c r="N378" s="1" t="n"/>
      <x:c r="O378" s="1" t="n"/>
      <x:c r="P378" s="1" t="n"/>
      <x:c r="Q378" s="1" t="n"/>
      <x:c r="R378" s="1" t="n"/>
      <x:c r="S378" s="1" t="n"/>
      <x:c r="T378" s="1" t="n"/>
    </x:row>
    <x:row r="379">
      <x:c r="A379" s="80" t="n">
        <x:f>A113</x:f>
        <x:v>0</x:v>
      </x:c>
      <x:c r="B379" s="76" t="n"/>
      <x:c r="C379" s="76" t="n"/>
      <x:c r="D379" s="76" t="n"/>
      <x:c r="E379" s="80" t="n">
        <x:f>F113</x:f>
        <x:v>0</x:v>
      </x:c>
      <x:c r="F379" s="77" t="n"/>
      <x:c r="G379" s="76" t="n">
        <x:f>M113</x:f>
        <x:v>0</x:v>
      </x:c>
      <x:c r="H379" s="76" t="n"/>
      <x:c r="I379" s="76" t="n"/>
      <x:c r="J379" s="76" t="n"/>
      <x:c r="K379" s="76" t="n"/>
      <x:c r="L379" s="76" t="n"/>
      <x:c r="M379" s="76" t="n"/>
      <x:c r="N379" s="1" t="n"/>
      <x:c r="O379" s="1" t="n"/>
      <x:c r="P379" s="1" t="n"/>
      <x:c r="Q379" s="1" t="n"/>
      <x:c r="R379" s="1" t="n"/>
      <x:c r="S379" s="1" t="n"/>
      <x:c r="T379" s="1" t="n"/>
    </x:row>
    <x:row r="380">
      <x:c r="A380" s="80" t="n">
        <x:f>A114</x:f>
        <x:v>0</x:v>
      </x:c>
      <x:c r="B380" s="76" t="n"/>
      <x:c r="C380" s="76" t="n"/>
      <x:c r="D380" s="76" t="n"/>
      <x:c r="E380" s="80" t="n">
        <x:f>F114</x:f>
        <x:v>0</x:v>
      </x:c>
      <x:c r="F380" s="77" t="n"/>
      <x:c r="G380" s="76" t="n">
        <x:f>M114</x:f>
        <x:v>0</x:v>
      </x:c>
      <x:c r="H380" s="76" t="n"/>
      <x:c r="I380" s="76" t="n"/>
      <x:c r="J380" s="76" t="n"/>
      <x:c r="K380" s="76" t="n"/>
      <x:c r="L380" s="76" t="n"/>
      <x:c r="M380" s="76" t="n"/>
      <x:c r="N380" s="1" t="n"/>
      <x:c r="O380" s="1" t="n"/>
      <x:c r="P380" s="1" t="n"/>
      <x:c r="Q380" s="1" t="n"/>
      <x:c r="R380" s="1" t="n"/>
      <x:c r="S380" s="1" t="n"/>
      <x:c r="T380" s="1" t="n"/>
    </x:row>
    <x:row r="381">
      <x:c r="A381" s="80" t="n">
        <x:f>A115</x:f>
        <x:v>0</x:v>
      </x:c>
      <x:c r="B381" s="76" t="n"/>
      <x:c r="C381" s="76" t="n"/>
      <x:c r="D381" s="76" t="n"/>
      <x:c r="E381" s="80" t="n">
        <x:f>F115</x:f>
        <x:v>0</x:v>
      </x:c>
      <x:c r="F381" s="77" t="n"/>
      <x:c r="G381" s="76" t="n">
        <x:f>M115</x:f>
        <x:v>0</x:v>
      </x:c>
      <x:c r="H381" s="76" t="n"/>
      <x:c r="I381" s="76" t="n"/>
      <x:c r="J381" s="76" t="n"/>
      <x:c r="K381" s="76" t="n"/>
      <x:c r="L381" s="76" t="n"/>
      <x:c r="M381" s="76" t="n"/>
      <x:c r="N381" s="1" t="n"/>
      <x:c r="O381" s="1" t="n"/>
      <x:c r="P381" s="1" t="n"/>
      <x:c r="Q381" s="1" t="n"/>
      <x:c r="R381" s="1" t="n"/>
      <x:c r="S381" s="1" t="n"/>
      <x:c r="T381" s="1" t="n"/>
    </x:row>
    <x:row r="382">
      <x:c r="A382" s="80" t="n">
        <x:f>A116</x:f>
        <x:v>0</x:v>
      </x:c>
      <x:c r="B382" s="76" t="n"/>
      <x:c r="C382" s="76" t="n"/>
      <x:c r="D382" s="76" t="n"/>
      <x:c r="E382" s="80" t="n">
        <x:f>F116</x:f>
        <x:v>0</x:v>
      </x:c>
      <x:c r="F382" s="77" t="n"/>
      <x:c r="G382" s="76" t="n">
        <x:f>M116</x:f>
        <x:v>0</x:v>
      </x:c>
      <x:c r="H382" s="76" t="n"/>
      <x:c r="I382" s="76" t="n"/>
      <x:c r="J382" s="76" t="n"/>
      <x:c r="K382" s="76" t="n"/>
      <x:c r="L382" s="76" t="n"/>
      <x:c r="M382" s="76" t="n"/>
      <x:c r="N382" s="1" t="n"/>
      <x:c r="O382" s="1" t="n"/>
      <x:c r="P382" s="1" t="n"/>
      <x:c r="Q382" s="1" t="n"/>
      <x:c r="R382" s="1" t="n"/>
      <x:c r="S382" s="1" t="n"/>
      <x:c r="T382" s="1" t="n"/>
    </x:row>
    <x:row r="383">
      <x:c r="A383" s="80" t="n">
        <x:f>A117</x:f>
        <x:v>0</x:v>
      </x:c>
      <x:c r="B383" s="76" t="n"/>
      <x:c r="C383" s="76" t="n"/>
      <x:c r="D383" s="76" t="n"/>
      <x:c r="E383" s="80" t="n">
        <x:f>F117</x:f>
        <x:v>0</x:v>
      </x:c>
      <x:c r="F383" s="77" t="n"/>
      <x:c r="G383" s="76" t="n">
        <x:f>M117</x:f>
        <x:v>0</x:v>
      </x:c>
      <x:c r="H383" s="76" t="n"/>
      <x:c r="I383" s="76" t="n"/>
      <x:c r="J383" s="76" t="n"/>
      <x:c r="K383" s="76" t="n"/>
      <x:c r="L383" s="76" t="n"/>
      <x:c r="M383" s="76" t="n"/>
      <x:c r="N383" s="1" t="n"/>
      <x:c r="O383" s="1" t="n"/>
      <x:c r="P383" s="1" t="n"/>
      <x:c r="Q383" s="1" t="n"/>
      <x:c r="R383" s="1" t="n"/>
      <x:c r="S383" s="1" t="n"/>
      <x:c r="T383" s="1" t="n"/>
    </x:row>
    <x:row r="384">
      <x:c r="A384" s="80" t="n">
        <x:f>A118</x:f>
        <x:v>0</x:v>
      </x:c>
      <x:c r="B384" s="76" t="n"/>
      <x:c r="C384" s="76" t="n"/>
      <x:c r="D384" s="76" t="n"/>
      <x:c r="E384" s="80" t="n">
        <x:f>F118</x:f>
        <x:v>0</x:v>
      </x:c>
      <x:c r="F384" s="77" t="n"/>
      <x:c r="G384" s="76" t="n">
        <x:f>M118</x:f>
        <x:v>0</x:v>
      </x:c>
      <x:c r="H384" s="76" t="n"/>
      <x:c r="I384" s="76" t="n"/>
      <x:c r="J384" s="76" t="n"/>
      <x:c r="K384" s="76" t="n"/>
      <x:c r="L384" s="76" t="n"/>
      <x:c r="M384" s="76" t="n"/>
      <x:c r="N384" s="1" t="n"/>
      <x:c r="O384" s="1" t="n"/>
      <x:c r="P384" s="1" t="n"/>
      <x:c r="Q384" s="1" t="n"/>
      <x:c r="R384" s="1" t="n"/>
      <x:c r="S384" s="1" t="n"/>
      <x:c r="T384" s="1" t="n"/>
    </x:row>
    <x:row r="385">
      <x:c r="A385" s="80" t="n">
        <x:f>A119</x:f>
        <x:v>0</x:v>
      </x:c>
      <x:c r="B385" s="76" t="n"/>
      <x:c r="C385" s="76" t="n"/>
      <x:c r="D385" s="76" t="n"/>
      <x:c r="E385" s="80" t="n">
        <x:f>F119</x:f>
        <x:v>0</x:v>
      </x:c>
      <x:c r="F385" s="77" t="n"/>
      <x:c r="G385" s="76" t="n">
        <x:f>M119</x:f>
        <x:v>0</x:v>
      </x:c>
      <x:c r="H385" s="76" t="n"/>
      <x:c r="I385" s="76" t="n"/>
      <x:c r="J385" s="76" t="n"/>
      <x:c r="K385" s="76" t="n"/>
      <x:c r="L385" s="76" t="n"/>
      <x:c r="M385" s="76" t="n"/>
      <x:c r="N385" s="1" t="n"/>
      <x:c r="O385" s="1" t="n"/>
      <x:c r="P385" s="1" t="n"/>
      <x:c r="Q385" s="1" t="n"/>
      <x:c r="R385" s="1" t="n"/>
      <x:c r="S385" s="1" t="n"/>
      <x:c r="T385" s="1" t="n"/>
    </x:row>
    <x:row r="386">
      <x:c r="A386" s="80" t="n">
        <x:f>A120</x:f>
        <x:v>0</x:v>
      </x:c>
      <x:c r="B386" s="76" t="n"/>
      <x:c r="C386" s="76" t="n"/>
      <x:c r="D386" s="76" t="n"/>
      <x:c r="E386" s="80" t="n">
        <x:f>F120</x:f>
        <x:v>0</x:v>
      </x:c>
      <x:c r="F386" s="77" t="n"/>
      <x:c r="G386" s="76" t="n">
        <x:f>M120</x:f>
        <x:v>0</x:v>
      </x:c>
      <x:c r="H386" s="76" t="n"/>
      <x:c r="I386" s="76" t="n"/>
      <x:c r="J386" s="76" t="n"/>
      <x:c r="K386" s="76" t="n"/>
      <x:c r="L386" s="76" t="n"/>
      <x:c r="M386" s="76" t="n"/>
      <x:c r="N386" s="1" t="n"/>
      <x:c r="O386" s="1" t="n"/>
      <x:c r="P386" s="1" t="n"/>
      <x:c r="Q386" s="1" t="n"/>
      <x:c r="R386" s="1" t="n"/>
      <x:c r="S386" s="1" t="n"/>
      <x:c r="T386" s="1" t="n"/>
    </x:row>
    <x:row r="387">
      <x:c r="A387" s="80" t="n">
        <x:f>A121</x:f>
        <x:v>0</x:v>
      </x:c>
      <x:c r="B387" s="76" t="n"/>
      <x:c r="C387" s="76" t="n"/>
      <x:c r="D387" s="76" t="n"/>
      <x:c r="E387" s="80" t="n">
        <x:f>F121</x:f>
        <x:v>0</x:v>
      </x:c>
      <x:c r="F387" s="77" t="n"/>
      <x:c r="G387" s="76" t="n">
        <x:f>M121</x:f>
        <x:v>0</x:v>
      </x:c>
      <x:c r="H387" s="76" t="n"/>
      <x:c r="I387" s="76" t="n"/>
      <x:c r="J387" s="76" t="n"/>
      <x:c r="K387" s="76" t="n"/>
      <x:c r="L387" s="76" t="n"/>
      <x:c r="M387" s="76" t="n"/>
    </x:row>
    <x:row r="388">
      <x:c r="A388" s="80" t="n">
        <x:f>A122</x:f>
        <x:v>0</x:v>
      </x:c>
      <x:c r="B388" s="76" t="n"/>
      <x:c r="C388" s="76" t="n"/>
      <x:c r="D388" s="76" t="n"/>
      <x:c r="E388" s="80" t="n">
        <x:f>F122</x:f>
        <x:v>0</x:v>
      </x:c>
      <x:c r="F388" s="77" t="n"/>
      <x:c r="G388" s="76" t="n">
        <x:f>M122</x:f>
        <x:v>0</x:v>
      </x:c>
      <x:c r="H388" s="76" t="n"/>
      <x:c r="I388" s="76" t="n"/>
      <x:c r="J388" s="76" t="n"/>
      <x:c r="K388" s="76" t="n"/>
      <x:c r="L388" s="76" t="n"/>
      <x:c r="M388" s="76" t="n"/>
    </x:row>
    <x:row r="389">
      <x:c r="A389" s="80" t="n">
        <x:f>A123</x:f>
        <x:v>0</x:v>
      </x:c>
      <x:c r="B389" s="76" t="n"/>
      <x:c r="C389" s="76" t="n"/>
      <x:c r="D389" s="76" t="n"/>
      <x:c r="E389" s="80" t="n">
        <x:f>F123</x:f>
        <x:v>0</x:v>
      </x:c>
      <x:c r="F389" s="77" t="n"/>
      <x:c r="G389" s="76" t="n">
        <x:f>M123</x:f>
        <x:v>0</x:v>
      </x:c>
      <x:c r="H389" s="76" t="n"/>
      <x:c r="I389" s="76" t="n"/>
      <x:c r="J389" s="76" t="n"/>
      <x:c r="K389" s="76" t="n"/>
      <x:c r="L389" s="76" t="n"/>
      <x:c r="M389" s="76" t="n"/>
    </x:row>
    <x:row r="390">
      <x:c r="A390" s="80" t="n">
        <x:f>A124</x:f>
        <x:v>0</x:v>
      </x:c>
      <x:c r="B390" s="76" t="n"/>
      <x:c r="C390" s="76" t="n"/>
      <x:c r="D390" s="76" t="n"/>
      <x:c r="E390" s="80" t="n">
        <x:f>F124</x:f>
        <x:v>0</x:v>
      </x:c>
      <x:c r="F390" s="77" t="n"/>
      <x:c r="G390" s="76" t="n">
        <x:f>M124</x:f>
        <x:v>0</x:v>
      </x:c>
      <x:c r="H390" s="76" t="n"/>
      <x:c r="I390" s="76" t="n"/>
      <x:c r="J390" s="76" t="n"/>
      <x:c r="K390" s="76" t="n"/>
      <x:c r="L390" s="76" t="n"/>
      <x:c r="M390" s="76" t="n"/>
    </x:row>
    <x:row r="391">
      <x:c r="A391" s="80" t="n">
        <x:f>A125</x:f>
        <x:v>0</x:v>
      </x:c>
      <x:c r="B391" s="76" t="n"/>
      <x:c r="C391" s="76" t="n"/>
      <x:c r="D391" s="76" t="n"/>
      <x:c r="E391" s="80" t="n">
        <x:f>F125</x:f>
        <x:v>0</x:v>
      </x:c>
      <x:c r="F391" s="77" t="n"/>
      <x:c r="G391" s="76" t="n">
        <x:f>M125</x:f>
        <x:v>0</x:v>
      </x:c>
      <x:c r="H391" s="76" t="n"/>
      <x:c r="I391" s="76" t="n"/>
      <x:c r="J391" s="76" t="n"/>
      <x:c r="K391" s="76" t="n"/>
      <x:c r="L391" s="76" t="n"/>
      <x:c r="M391" s="76" t="n"/>
    </x:row>
    <x:row r="392">
      <x:c r="A392" s="80" t="n">
        <x:f>A126</x:f>
        <x:v>0</x:v>
      </x:c>
      <x:c r="B392" s="76" t="n"/>
      <x:c r="C392" s="76" t="n"/>
      <x:c r="D392" s="76" t="n"/>
      <x:c r="E392" s="80" t="n">
        <x:f>F126</x:f>
        <x:v>0</x:v>
      </x:c>
      <x:c r="F392" s="77" t="n"/>
      <x:c r="G392" s="76" t="n">
        <x:f>M126</x:f>
        <x:v>0</x:v>
      </x:c>
      <x:c r="H392" s="76" t="n"/>
      <x:c r="I392" s="76" t="n"/>
      <x:c r="J392" s="76" t="n"/>
      <x:c r="K392" s="76" t="n"/>
      <x:c r="L392" s="76" t="n"/>
      <x:c r="M392" s="76" t="n"/>
    </x:row>
    <x:row r="393">
      <x:c r="A393" s="80" t="n">
        <x:f>A127</x:f>
        <x:v>0</x:v>
      </x:c>
      <x:c r="B393" s="76" t="n"/>
      <x:c r="C393" s="76" t="n"/>
      <x:c r="D393" s="76" t="n"/>
      <x:c r="E393" s="80" t="n">
        <x:f>F127</x:f>
        <x:v>0</x:v>
      </x:c>
      <x:c r="F393" s="77" t="n"/>
      <x:c r="G393" s="76" t="n">
        <x:f>M127</x:f>
        <x:v>0</x:v>
      </x:c>
      <x:c r="H393" s="76" t="n"/>
      <x:c r="I393" s="76" t="n"/>
      <x:c r="J393" s="76" t="n"/>
      <x:c r="K393" s="76" t="n"/>
      <x:c r="L393" s="76" t="n"/>
      <x:c r="M393" s="76" t="n"/>
    </x:row>
    <x:row r="394">
      <x:c r="A394" s="80" t="n">
        <x:f>A128</x:f>
        <x:v>0</x:v>
      </x:c>
      <x:c r="B394" s="76" t="n"/>
      <x:c r="C394" s="76" t="n"/>
      <x:c r="D394" s="76" t="n"/>
      <x:c r="E394" s="80" t="n">
        <x:f>F128</x:f>
        <x:v>0</x:v>
      </x:c>
      <x:c r="F394" s="77" t="n"/>
      <x:c r="G394" s="76" t="n">
        <x:f>M128</x:f>
        <x:v>0</x:v>
      </x:c>
      <x:c r="H394" s="76" t="n"/>
      <x:c r="I394" s="76" t="n"/>
      <x:c r="J394" s="76" t="n"/>
      <x:c r="K394" s="76" t="n"/>
      <x:c r="L394" s="76" t="n"/>
      <x:c r="M394" s="76" t="n"/>
    </x:row>
    <x:row r="395">
      <x:c r="A395" s="80" t="n">
        <x:f>A129</x:f>
        <x:v>0</x:v>
      </x:c>
      <x:c r="B395" s="76" t="n"/>
      <x:c r="C395" s="76" t="n"/>
      <x:c r="D395" s="76" t="n"/>
      <x:c r="E395" s="80" t="n">
        <x:f>F129</x:f>
        <x:v>0</x:v>
      </x:c>
      <x:c r="F395" s="77" t="n"/>
      <x:c r="G395" s="76" t="n">
        <x:f>M129</x:f>
        <x:v>0</x:v>
      </x:c>
      <x:c r="H395" s="76" t="n"/>
      <x:c r="I395" s="76" t="n"/>
      <x:c r="J395" s="76" t="n"/>
      <x:c r="K395" s="76" t="n"/>
      <x:c r="L395" s="76" t="n"/>
      <x:c r="M395" s="76" t="n"/>
    </x:row>
    <x:row r="396">
      <x:c r="A396" s="80" t="n">
        <x:f>A130</x:f>
        <x:v>0</x:v>
      </x:c>
      <x:c r="B396" s="76" t="n"/>
      <x:c r="C396" s="76" t="n"/>
      <x:c r="D396" s="76" t="n"/>
      <x:c r="E396" s="80" t="n">
        <x:f>F130</x:f>
        <x:v>0</x:v>
      </x:c>
      <x:c r="F396" s="77" t="n"/>
      <x:c r="G396" s="76" t="n">
        <x:f>M130</x:f>
        <x:v>0</x:v>
      </x:c>
      <x:c r="H396" s="76" t="n"/>
      <x:c r="I396" s="76" t="n"/>
      <x:c r="J396" s="76" t="n"/>
      <x:c r="K396" s="76" t="n"/>
      <x:c r="L396" s="76" t="n"/>
      <x:c r="M396" s="76" t="n"/>
    </x:row>
    <x:row r="397">
      <x:c r="A397" s="80" t="n">
        <x:f>A131</x:f>
        <x:v>0</x:v>
      </x:c>
      <x:c r="B397" s="76" t="n"/>
      <x:c r="C397" s="76" t="n"/>
      <x:c r="D397" s="76" t="n"/>
      <x:c r="E397" s="80" t="n">
        <x:f>F131</x:f>
        <x:v>0</x:v>
      </x:c>
      <x:c r="F397" s="77" t="n"/>
      <x:c r="G397" s="76" t="n">
        <x:f>M131</x:f>
        <x:v>0</x:v>
      </x:c>
      <x:c r="H397" s="76" t="n"/>
      <x:c r="I397" s="76" t="n"/>
      <x:c r="J397" s="76" t="n"/>
      <x:c r="K397" s="76" t="n"/>
      <x:c r="L397" s="76" t="n"/>
      <x:c r="M397" s="76" t="n"/>
    </x:row>
    <x:row r="398">
      <x:c r="A398" s="80" t="n">
        <x:f>A132</x:f>
        <x:v>0</x:v>
      </x:c>
      <x:c r="B398" s="76" t="n"/>
      <x:c r="C398" s="76" t="n"/>
      <x:c r="D398" s="76" t="n"/>
      <x:c r="E398" s="80" t="n">
        <x:f>F132</x:f>
        <x:v>0</x:v>
      </x:c>
      <x:c r="F398" s="77" t="n"/>
      <x:c r="G398" s="76" t="n">
        <x:f>M132</x:f>
        <x:v>0</x:v>
      </x:c>
      <x:c r="H398" s="76" t="n"/>
      <x:c r="I398" s="76" t="n"/>
      <x:c r="J398" s="76" t="n"/>
      <x:c r="K398" s="76" t="n"/>
      <x:c r="L398" s="76" t="n"/>
      <x:c r="M398" s="76" t="n"/>
    </x:row>
    <x:row r="399">
      <x:c r="A399" s="80" t="n">
        <x:f>A133</x:f>
        <x:v>0</x:v>
      </x:c>
      <x:c r="B399" s="76" t="n"/>
      <x:c r="C399" s="76" t="n"/>
      <x:c r="D399" s="76" t="n"/>
      <x:c r="E399" s="80" t="n">
        <x:f>F133</x:f>
        <x:v>0</x:v>
      </x:c>
      <x:c r="F399" s="77" t="n"/>
      <x:c r="G399" s="76" t="n">
        <x:f>M133</x:f>
        <x:v>0</x:v>
      </x:c>
      <x:c r="H399" s="76" t="n"/>
      <x:c r="I399" s="76" t="n"/>
      <x:c r="J399" s="76" t="n"/>
      <x:c r="K399" s="76" t="n"/>
      <x:c r="L399" s="76" t="n"/>
      <x:c r="M399" s="76" t="n"/>
    </x:row>
    <x:row r="400">
      <x:c r="A400" s="80" t="n">
        <x:f>A134</x:f>
        <x:v>0</x:v>
      </x:c>
      <x:c r="B400" s="76" t="n"/>
      <x:c r="C400" s="76" t="n"/>
      <x:c r="D400" s="76" t="n"/>
      <x:c r="E400" s="80" t="n">
        <x:f>F134</x:f>
        <x:v>0</x:v>
      </x:c>
      <x:c r="F400" s="77" t="n"/>
      <x:c r="G400" s="76" t="n">
        <x:f>M134</x:f>
        <x:v>0</x:v>
      </x:c>
      <x:c r="H400" s="76" t="n"/>
      <x:c r="I400" s="76" t="n"/>
      <x:c r="J400" s="76" t="n"/>
      <x:c r="K400" s="76" t="n"/>
      <x:c r="L400" s="76" t="n"/>
      <x:c r="M400" s="76" t="n"/>
    </x:row>
    <x:row r="401">
      <x:c r="A401" s="80" t="n">
        <x:f>A135</x:f>
        <x:v>0</x:v>
      </x:c>
      <x:c r="B401" s="76" t="n"/>
      <x:c r="C401" s="76" t="n"/>
      <x:c r="D401" s="76" t="n"/>
      <x:c r="E401" s="80" t="n">
        <x:f>F135</x:f>
        <x:v>0</x:v>
      </x:c>
      <x:c r="F401" s="77" t="n"/>
      <x:c r="G401" s="76" t="n">
        <x:f>M135</x:f>
        <x:v>0</x:v>
      </x:c>
      <x:c r="H401" s="76" t="n"/>
      <x:c r="I401" s="76" t="n"/>
      <x:c r="J401" s="76" t="n"/>
      <x:c r="K401" s="76" t="n"/>
      <x:c r="L401" s="76" t="n"/>
      <x:c r="M401" s="76" t="n"/>
    </x:row>
    <x:row r="402">
      <x:c r="A402" s="80" t="n">
        <x:f>A136</x:f>
        <x:v>0</x:v>
      </x:c>
      <x:c r="B402" s="76" t="n"/>
      <x:c r="C402" s="76" t="n"/>
      <x:c r="D402" s="76" t="n"/>
      <x:c r="E402" s="80" t="n">
        <x:f>F136</x:f>
        <x:v>0</x:v>
      </x:c>
      <x:c r="F402" s="77" t="n"/>
      <x:c r="G402" s="76" t="n">
        <x:f>M136</x:f>
        <x:v>0</x:v>
      </x:c>
      <x:c r="H402" s="76" t="n"/>
      <x:c r="I402" s="76" t="n"/>
      <x:c r="J402" s="76" t="n"/>
      <x:c r="K402" s="76" t="n"/>
      <x:c r="L402" s="76" t="n"/>
      <x:c r="M402" s="76" t="n"/>
    </x:row>
    <x:row r="403">
      <x:c r="A403" s="80" t="n">
        <x:f>A137</x:f>
        <x:v>0</x:v>
      </x:c>
      <x:c r="B403" s="76" t="n"/>
      <x:c r="C403" s="76" t="n"/>
      <x:c r="D403" s="76" t="n"/>
      <x:c r="E403" s="80" t="n">
        <x:f>F137</x:f>
        <x:v>0</x:v>
      </x:c>
      <x:c r="F403" s="77" t="n"/>
      <x:c r="G403" s="76" t="n">
        <x:f>M137</x:f>
        <x:v>0</x:v>
      </x:c>
      <x:c r="H403" s="76" t="n"/>
      <x:c r="I403" s="76" t="n"/>
      <x:c r="J403" s="76" t="n"/>
      <x:c r="K403" s="76" t="n"/>
      <x:c r="L403" s="76" t="n"/>
      <x:c r="M403" s="76" t="n"/>
    </x:row>
    <x:row r="404">
      <x:c r="A404" s="80" t="n">
        <x:f>A138</x:f>
        <x:v>0</x:v>
      </x:c>
      <x:c r="B404" s="76" t="n"/>
      <x:c r="C404" s="76" t="n"/>
      <x:c r="D404" s="76" t="n"/>
      <x:c r="E404" s="80" t="n">
        <x:f>F138</x:f>
        <x:v>0</x:v>
      </x:c>
      <x:c r="F404" s="77" t="n"/>
      <x:c r="G404" s="76" t="n">
        <x:f>M138</x:f>
        <x:v>0</x:v>
      </x:c>
      <x:c r="H404" s="76" t="n"/>
      <x:c r="I404" s="76" t="n"/>
      <x:c r="J404" s="76" t="n"/>
      <x:c r="K404" s="76" t="n"/>
      <x:c r="L404" s="76" t="n"/>
      <x:c r="M404" s="76" t="n"/>
    </x:row>
    <x:row r="405">
      <x:c r="A405" s="80" t="n">
        <x:f>A139</x:f>
        <x:v>0</x:v>
      </x:c>
      <x:c r="B405" s="76" t="n"/>
      <x:c r="C405" s="76" t="n"/>
      <x:c r="D405" s="76" t="n"/>
      <x:c r="E405" s="80" t="n">
        <x:f>F139</x:f>
        <x:v>0</x:v>
      </x:c>
      <x:c r="F405" s="77" t="n"/>
      <x:c r="G405" s="76" t="n">
        <x:f>M139</x:f>
        <x:v>0</x:v>
      </x:c>
      <x:c r="H405" s="76" t="n"/>
      <x:c r="I405" s="76" t="n"/>
      <x:c r="J405" s="76" t="n"/>
      <x:c r="K405" s="76" t="n"/>
      <x:c r="L405" s="76" t="n"/>
      <x:c r="M405" s="76" t="n"/>
    </x:row>
    <x:row r="406">
      <x:c r="A406" s="80" t="n">
        <x:f>A140</x:f>
        <x:v>0</x:v>
      </x:c>
      <x:c r="B406" s="76" t="n"/>
      <x:c r="C406" s="76" t="n"/>
      <x:c r="D406" s="76" t="n"/>
      <x:c r="E406" s="80" t="n">
        <x:f>F140</x:f>
        <x:v>0</x:v>
      </x:c>
      <x:c r="F406" s="77" t="n"/>
      <x:c r="G406" s="76" t="n">
        <x:f>M140</x:f>
        <x:v>0</x:v>
      </x:c>
      <x:c r="H406" s="76" t="n"/>
      <x:c r="I406" s="76" t="n"/>
      <x:c r="J406" s="76" t="n"/>
      <x:c r="K406" s="76" t="n"/>
      <x:c r="L406" s="76" t="n"/>
      <x:c r="M406" s="76" t="n"/>
    </x:row>
    <x:row r="407">
      <x:c r="A407" s="80" t="n">
        <x:f>A141</x:f>
        <x:v>0</x:v>
      </x:c>
      <x:c r="B407" s="76" t="n"/>
      <x:c r="C407" s="76" t="n"/>
      <x:c r="D407" s="76" t="n"/>
      <x:c r="E407" s="80" t="n">
        <x:f>F141</x:f>
        <x:v>0</x:v>
      </x:c>
      <x:c r="F407" s="77" t="n"/>
      <x:c r="G407" s="76" t="n">
        <x:f>M141</x:f>
        <x:v>0</x:v>
      </x:c>
      <x:c r="H407" s="76" t="n"/>
      <x:c r="I407" s="76" t="n"/>
      <x:c r="J407" s="76" t="n"/>
      <x:c r="K407" s="76" t="n"/>
      <x:c r="L407" s="76" t="n"/>
      <x:c r="M407" s="76" t="n"/>
    </x:row>
    <x:row r="408">
      <x:c r="A408" s="80" t="n">
        <x:f>A142</x:f>
        <x:v>0</x:v>
      </x:c>
      <x:c r="B408" s="76" t="n"/>
      <x:c r="C408" s="76" t="n"/>
      <x:c r="D408" s="76" t="n"/>
      <x:c r="E408" s="80" t="n">
        <x:f>F142</x:f>
        <x:v>0</x:v>
      </x:c>
      <x:c r="F408" s="77" t="n"/>
      <x:c r="G408" s="76" t="n">
        <x:f>M142</x:f>
        <x:v>0</x:v>
      </x:c>
      <x:c r="H408" s="76" t="n"/>
      <x:c r="I408" s="76" t="n"/>
      <x:c r="J408" s="76" t="n"/>
      <x:c r="K408" s="76" t="n"/>
      <x:c r="L408" s="76" t="n"/>
      <x:c r="M408" s="76" t="n"/>
    </x:row>
    <x:row r="409">
      <x:c r="A409" s="80" t="n">
        <x:f>A143</x:f>
        <x:v>0</x:v>
      </x:c>
      <x:c r="B409" s="76" t="n"/>
      <x:c r="C409" s="76" t="n"/>
      <x:c r="D409" s="76" t="n"/>
      <x:c r="E409" s="80" t="n">
        <x:f>F143</x:f>
        <x:v>0</x:v>
      </x:c>
      <x:c r="F409" s="77" t="n"/>
      <x:c r="G409" s="76" t="n">
        <x:f>M143</x:f>
        <x:v>0</x:v>
      </x:c>
      <x:c r="H409" s="76" t="n"/>
      <x:c r="I409" s="76" t="n"/>
      <x:c r="J409" s="76" t="n"/>
      <x:c r="K409" s="76" t="n"/>
      <x:c r="L409" s="76" t="n"/>
      <x:c r="M409" s="76" t="n"/>
    </x:row>
    <x:row r="410">
      <x:c r="A410" s="80" t="n">
        <x:f>A144</x:f>
        <x:v>0</x:v>
      </x:c>
      <x:c r="B410" s="76" t="n"/>
      <x:c r="C410" s="76" t="n"/>
      <x:c r="D410" s="76" t="n"/>
      <x:c r="E410" s="80" t="n">
        <x:f>F144</x:f>
        <x:v>0</x:v>
      </x:c>
      <x:c r="F410" s="77" t="n"/>
      <x:c r="G410" s="76" t="n">
        <x:f>M144</x:f>
        <x:v>0</x:v>
      </x:c>
      <x:c r="H410" s="76" t="n"/>
      <x:c r="I410" s="76" t="n"/>
      <x:c r="J410" s="76" t="n"/>
      <x:c r="K410" s="76" t="n"/>
      <x:c r="L410" s="76" t="n"/>
      <x:c r="M410" s="76" t="n"/>
    </x:row>
    <x:row r="411">
      <x:c r="A411" s="80" t="n">
        <x:f>A145</x:f>
        <x:v>0</x:v>
      </x:c>
      <x:c r="B411" s="76" t="n"/>
      <x:c r="C411" s="76" t="n"/>
      <x:c r="D411" s="76" t="n"/>
      <x:c r="E411" s="80" t="n">
        <x:f>F145</x:f>
        <x:v>0</x:v>
      </x:c>
      <x:c r="F411" s="77" t="n"/>
      <x:c r="G411" s="76" t="n">
        <x:f>M145</x:f>
        <x:v>0</x:v>
      </x:c>
      <x:c r="H411" s="76" t="n"/>
      <x:c r="I411" s="76" t="n"/>
      <x:c r="J411" s="76" t="n"/>
      <x:c r="K411" s="76" t="n"/>
      <x:c r="L411" s="76" t="n"/>
      <x:c r="M411" s="76" t="n"/>
    </x:row>
    <x:row r="412">
      <x:c r="A412" s="80" t="n">
        <x:f>A146</x:f>
        <x:v>0</x:v>
      </x:c>
      <x:c r="B412" s="76" t="n"/>
      <x:c r="C412" s="76" t="n"/>
      <x:c r="D412" s="76" t="n"/>
      <x:c r="E412" s="80" t="n">
        <x:f>F146</x:f>
        <x:v>0</x:v>
      </x:c>
      <x:c r="F412" s="77" t="n"/>
      <x:c r="G412" s="76" t="n">
        <x:f>M146</x:f>
        <x:v>0</x:v>
      </x:c>
      <x:c r="H412" s="76" t="n"/>
      <x:c r="I412" s="76" t="n"/>
      <x:c r="J412" s="76" t="n"/>
      <x:c r="K412" s="76" t="n"/>
      <x:c r="L412" s="76" t="n"/>
      <x:c r="M412" s="76" t="n"/>
    </x:row>
    <x:row r="413">
      <x:c r="A413" s="80" t="n">
        <x:f>A147</x:f>
        <x:v>0</x:v>
      </x:c>
      <x:c r="B413" s="76" t="n"/>
      <x:c r="C413" s="76" t="n"/>
      <x:c r="D413" s="76" t="n"/>
      <x:c r="E413" s="80" t="n">
        <x:f>F147</x:f>
        <x:v>0</x:v>
      </x:c>
      <x:c r="F413" s="77" t="n"/>
      <x:c r="G413" s="76" t="n">
        <x:f>M147</x:f>
        <x:v>0</x:v>
      </x:c>
      <x:c r="H413" s="76" t="n"/>
      <x:c r="I413" s="76" t="n"/>
      <x:c r="J413" s="76" t="n"/>
      <x:c r="K413" s="76" t="n"/>
      <x:c r="L413" s="76" t="n"/>
      <x:c r="M413" s="76" t="n"/>
    </x:row>
    <x:row r="414">
      <x:c r="A414" s="80" t="n">
        <x:f>A148</x:f>
        <x:v>0</x:v>
      </x:c>
      <x:c r="B414" s="76" t="n"/>
      <x:c r="C414" s="76" t="n"/>
      <x:c r="D414" s="76" t="n"/>
      <x:c r="E414" s="80" t="n">
        <x:f>F148</x:f>
        <x:v>0</x:v>
      </x:c>
      <x:c r="F414" s="77" t="n"/>
      <x:c r="G414" s="76" t="n">
        <x:f>M148</x:f>
        <x:v>0</x:v>
      </x:c>
      <x:c r="H414" s="76" t="n"/>
      <x:c r="I414" s="76" t="n"/>
      <x:c r="J414" s="76" t="n"/>
      <x:c r="K414" s="76" t="n"/>
      <x:c r="L414" s="76" t="n"/>
      <x:c r="M414" s="76" t="n"/>
    </x:row>
    <x:row r="415">
      <x:c r="A415" s="80" t="n">
        <x:f>A149</x:f>
        <x:v>0</x:v>
      </x:c>
      <x:c r="B415" s="76" t="n"/>
      <x:c r="C415" s="76" t="n"/>
      <x:c r="D415" s="76" t="n"/>
      <x:c r="E415" s="80" t="n">
        <x:f>F149</x:f>
        <x:v>0</x:v>
      </x:c>
      <x:c r="F415" s="77" t="n"/>
      <x:c r="G415" s="76" t="n">
        <x:f>M149</x:f>
        <x:v>0</x:v>
      </x:c>
      <x:c r="H415" s="76" t="n"/>
      <x:c r="I415" s="76" t="n"/>
      <x:c r="J415" s="76" t="n"/>
      <x:c r="K415" s="76" t="n"/>
      <x:c r="L415" s="76" t="n"/>
      <x:c r="M415" s="76" t="n"/>
    </x:row>
    <x:row r="416">
      <x:c r="A416" s="80" t="n">
        <x:f>A150</x:f>
        <x:v>0</x:v>
      </x:c>
      <x:c r="B416" s="76" t="n"/>
      <x:c r="C416" s="76" t="n"/>
      <x:c r="D416" s="76" t="n"/>
      <x:c r="E416" s="80" t="n">
        <x:f>F150</x:f>
        <x:v>0</x:v>
      </x:c>
      <x:c r="F416" s="77" t="n"/>
      <x:c r="G416" s="76" t="n">
        <x:f>M150</x:f>
        <x:v>0</x:v>
      </x:c>
      <x:c r="H416" s="76" t="n"/>
      <x:c r="I416" s="76" t="n"/>
      <x:c r="J416" s="76" t="n"/>
      <x:c r="K416" s="76" t="n"/>
      <x:c r="L416" s="76" t="n"/>
      <x:c r="M416" s="76" t="n"/>
    </x:row>
    <x:row r="417">
      <x:c r="A417" s="80" t="n">
        <x:f>A151</x:f>
        <x:v>0</x:v>
      </x:c>
      <x:c r="B417" s="76" t="n"/>
      <x:c r="C417" s="76" t="n"/>
      <x:c r="D417" s="76" t="n"/>
      <x:c r="E417" s="80" t="n">
        <x:f>F151</x:f>
        <x:v>0</x:v>
      </x:c>
      <x:c r="F417" s="77" t="n"/>
      <x:c r="G417" s="76" t="n">
        <x:f>M151</x:f>
        <x:v>0</x:v>
      </x:c>
      <x:c r="H417" s="76" t="n"/>
      <x:c r="I417" s="76" t="n"/>
      <x:c r="J417" s="76" t="n"/>
      <x:c r="K417" s="76" t="n"/>
      <x:c r="L417" s="76" t="n"/>
      <x:c r="M417" s="76" t="n"/>
    </x:row>
    <x:row r="418">
      <x:c r="A418" s="80" t="n">
        <x:f>A152</x:f>
        <x:v>0</x:v>
      </x:c>
      <x:c r="B418" s="76" t="n"/>
      <x:c r="C418" s="76" t="n"/>
      <x:c r="D418" s="76" t="n"/>
      <x:c r="E418" s="80" t="n">
        <x:f>F152</x:f>
        <x:v>0</x:v>
      </x:c>
      <x:c r="F418" s="77" t="n"/>
      <x:c r="G418" s="76" t="n">
        <x:f>M152</x:f>
        <x:v>0</x:v>
      </x:c>
      <x:c r="H418" s="76" t="n"/>
      <x:c r="I418" s="76" t="n"/>
      <x:c r="J418" s="76" t="n"/>
      <x:c r="K418" s="76" t="n"/>
      <x:c r="L418" s="76" t="n"/>
      <x:c r="M418" s="76" t="n"/>
    </x:row>
    <x:row r="419">
      <x:c r="A419" s="80" t="n">
        <x:f>A153</x:f>
        <x:v>0</x:v>
      </x:c>
      <x:c r="B419" s="76" t="n"/>
      <x:c r="C419" s="76" t="n"/>
      <x:c r="D419" s="76" t="n"/>
      <x:c r="E419" s="80" t="n">
        <x:f>F153</x:f>
        <x:v>0</x:v>
      </x:c>
      <x:c r="F419" s="77" t="n"/>
      <x:c r="G419" s="76" t="n">
        <x:f>M153</x:f>
        <x:v>0</x:v>
      </x:c>
      <x:c r="H419" s="76" t="n"/>
      <x:c r="I419" s="76" t="n"/>
      <x:c r="J419" s="76" t="n"/>
      <x:c r="K419" s="76" t="n"/>
      <x:c r="L419" s="76" t="n"/>
      <x:c r="M419" s="76" t="n"/>
    </x:row>
    <x:row r="420">
      <x:c r="A420" s="80" t="n">
        <x:f>A154</x:f>
        <x:v>0</x:v>
      </x:c>
      <x:c r="B420" s="76" t="n"/>
      <x:c r="C420" s="76" t="n"/>
      <x:c r="D420" s="76" t="n"/>
      <x:c r="E420" s="80" t="n">
        <x:f>F154</x:f>
        <x:v>0</x:v>
      </x:c>
      <x:c r="F420" s="77" t="n"/>
      <x:c r="G420" s="76" t="n">
        <x:f>M154</x:f>
        <x:v>0</x:v>
      </x:c>
      <x:c r="H420" s="76" t="n"/>
      <x:c r="I420" s="76" t="n"/>
      <x:c r="J420" s="76" t="n"/>
      <x:c r="K420" s="76" t="n"/>
      <x:c r="L420" s="76" t="n"/>
      <x:c r="M420" s="76" t="n"/>
    </x:row>
    <x:row r="421">
      <x:c r="A421" s="80" t="n">
        <x:f>A155</x:f>
        <x:v>0</x:v>
      </x:c>
      <x:c r="B421" s="76" t="n"/>
      <x:c r="C421" s="76" t="n"/>
      <x:c r="D421" s="76" t="n"/>
      <x:c r="E421" s="80" t="n">
        <x:f>F155</x:f>
        <x:v>0</x:v>
      </x:c>
      <x:c r="F421" s="77" t="n"/>
      <x:c r="G421" s="76" t="n">
        <x:f>M155</x:f>
        <x:v>0</x:v>
      </x:c>
      <x:c r="H421" s="76" t="n"/>
      <x:c r="I421" s="76" t="n"/>
      <x:c r="J421" s="76" t="n"/>
      <x:c r="K421" s="76" t="n"/>
      <x:c r="L421" s="76" t="n"/>
      <x:c r="M421" s="76" t="n"/>
    </x:row>
    <x:row r="422">
      <x:c r="A422" s="80" t="n">
        <x:f>A156</x:f>
        <x:v>0</x:v>
      </x:c>
      <x:c r="B422" s="76" t="n"/>
      <x:c r="C422" s="76" t="n"/>
      <x:c r="D422" s="76" t="n"/>
      <x:c r="E422" s="80" t="n">
        <x:f>F156</x:f>
        <x:v>0</x:v>
      </x:c>
      <x:c r="F422" s="77" t="n"/>
      <x:c r="G422" s="76" t="n">
        <x:f>M156</x:f>
        <x:v>0</x:v>
      </x:c>
      <x:c r="H422" s="76" t="n"/>
      <x:c r="I422" s="76" t="n"/>
      <x:c r="J422" s="76" t="n"/>
      <x:c r="K422" s="76" t="n"/>
      <x:c r="L422" s="76" t="n"/>
      <x:c r="M422" s="76" t="n"/>
    </x:row>
    <x:row r="423">
      <x:c r="A423" s="80" t="n">
        <x:f>A157</x:f>
        <x:v>0</x:v>
      </x:c>
      <x:c r="B423" s="76" t="n"/>
      <x:c r="C423" s="76" t="n"/>
      <x:c r="D423" s="76" t="n"/>
      <x:c r="E423" s="80" t="n">
        <x:f>F157</x:f>
        <x:v>0</x:v>
      </x:c>
      <x:c r="F423" s="77" t="n"/>
      <x:c r="G423" s="76" t="n">
        <x:f>M157</x:f>
        <x:v>0</x:v>
      </x:c>
      <x:c r="H423" s="76" t="n"/>
      <x:c r="I423" s="76" t="n"/>
      <x:c r="J423" s="76" t="n"/>
      <x:c r="K423" s="76" t="n"/>
      <x:c r="L423" s="76" t="n"/>
      <x:c r="M423" s="76" t="n"/>
    </x:row>
    <x:row r="424">
      <x:c r="A424" s="80" t="n">
        <x:f>A158</x:f>
        <x:v>0</x:v>
      </x:c>
      <x:c r="B424" s="76" t="n"/>
      <x:c r="C424" s="76" t="n"/>
      <x:c r="D424" s="76" t="n"/>
      <x:c r="E424" s="80" t="n">
        <x:f>F158</x:f>
        <x:v>0</x:v>
      </x:c>
      <x:c r="F424" s="77" t="n"/>
      <x:c r="G424" s="76" t="n">
        <x:f>M158</x:f>
        <x:v>0</x:v>
      </x:c>
      <x:c r="H424" s="76" t="n"/>
      <x:c r="I424" s="76" t="n"/>
      <x:c r="J424" s="76" t="n"/>
      <x:c r="K424" s="76" t="n"/>
      <x:c r="L424" s="76" t="n"/>
      <x:c r="M424" s="76" t="n"/>
    </x:row>
    <x:row r="425">
      <x:c r="A425" s="80" t="n">
        <x:f>A159</x:f>
        <x:v>0</x:v>
      </x:c>
      <x:c r="B425" s="76" t="n"/>
      <x:c r="C425" s="76" t="n"/>
      <x:c r="D425" s="76" t="n"/>
      <x:c r="E425" s="80" t="n">
        <x:f>F159</x:f>
        <x:v>0</x:v>
      </x:c>
      <x:c r="F425" s="77" t="n"/>
      <x:c r="G425" s="76" t="n">
        <x:f>M159</x:f>
        <x:v>0</x:v>
      </x:c>
      <x:c r="H425" s="76" t="n"/>
      <x:c r="I425" s="76" t="n"/>
      <x:c r="J425" s="76" t="n"/>
      <x:c r="K425" s="76" t="n"/>
      <x:c r="L425" s="76" t="n"/>
      <x:c r="M425" s="76" t="n"/>
    </x:row>
    <x:row r="426">
      <x:c r="A426" s="80" t="n">
        <x:f>A160</x:f>
        <x:v>0</x:v>
      </x:c>
      <x:c r="B426" s="76" t="n"/>
      <x:c r="C426" s="76" t="n"/>
      <x:c r="D426" s="76" t="n"/>
      <x:c r="E426" s="80" t="n">
        <x:f>F160</x:f>
        <x:v>0</x:v>
      </x:c>
      <x:c r="F426" s="77" t="n"/>
      <x:c r="G426" s="76" t="n">
        <x:f>M160</x:f>
        <x:v>0</x:v>
      </x:c>
      <x:c r="H426" s="76" t="n"/>
      <x:c r="I426" s="76" t="n"/>
      <x:c r="J426" s="76" t="n"/>
      <x:c r="K426" s="76" t="n"/>
      <x:c r="L426" s="76" t="n"/>
      <x:c r="M426" s="76" t="n"/>
    </x:row>
    <x:row r="427">
      <x:c r="A427" s="80" t="n">
        <x:f>A161</x:f>
        <x:v>0</x:v>
      </x:c>
      <x:c r="B427" s="76" t="n"/>
      <x:c r="C427" s="76" t="n"/>
      <x:c r="D427" s="76" t="n"/>
      <x:c r="E427" s="80" t="n">
        <x:f>F161</x:f>
        <x:v>0</x:v>
      </x:c>
      <x:c r="F427" s="77" t="n"/>
      <x:c r="G427" s="76" t="n">
        <x:f>M161</x:f>
        <x:v>0</x:v>
      </x:c>
      <x:c r="H427" s="76" t="n"/>
      <x:c r="I427" s="76" t="n"/>
      <x:c r="J427" s="76" t="n"/>
      <x:c r="K427" s="76" t="n"/>
      <x:c r="L427" s="76" t="n"/>
      <x:c r="M427" s="76" t="n"/>
    </x:row>
    <x:row r="428">
      <x:c r="A428" s="80" t="n">
        <x:f>A162</x:f>
        <x:v>0</x:v>
      </x:c>
      <x:c r="B428" s="76" t="n"/>
      <x:c r="C428" s="76" t="n"/>
      <x:c r="D428" s="76" t="n"/>
      <x:c r="E428" s="80" t="n">
        <x:f>F162</x:f>
        <x:v>0</x:v>
      </x:c>
      <x:c r="F428" s="77" t="n"/>
      <x:c r="G428" s="76" t="n">
        <x:f>M162</x:f>
        <x:v>0</x:v>
      </x:c>
      <x:c r="H428" s="76" t="n"/>
      <x:c r="I428" s="76" t="n"/>
      <x:c r="J428" s="76" t="n"/>
      <x:c r="K428" s="76" t="n"/>
      <x:c r="L428" s="76" t="n"/>
      <x:c r="M428" s="76" t="n"/>
    </x:row>
    <x:row r="429">
      <x:c r="A429" s="80" t="n">
        <x:f>A163</x:f>
        <x:v>0</x:v>
      </x:c>
      <x:c r="B429" s="76" t="n"/>
      <x:c r="C429" s="76" t="n"/>
      <x:c r="D429" s="76" t="n"/>
      <x:c r="E429" s="80" t="n">
        <x:f>F163</x:f>
        <x:v>0</x:v>
      </x:c>
      <x:c r="F429" s="77" t="n"/>
      <x:c r="G429" s="76" t="n">
        <x:f>M163</x:f>
        <x:v>0</x:v>
      </x:c>
      <x:c r="H429" s="76" t="n"/>
      <x:c r="I429" s="76" t="n"/>
      <x:c r="J429" s="76" t="n"/>
      <x:c r="K429" s="76" t="n"/>
      <x:c r="L429" s="76" t="n"/>
      <x:c r="M429" s="76" t="n"/>
    </x:row>
    <x:row r="430">
      <x:c r="A430" s="80" t="n">
        <x:f>A164</x:f>
        <x:v>0</x:v>
      </x:c>
      <x:c r="B430" s="76" t="n"/>
      <x:c r="C430" s="76" t="n"/>
      <x:c r="D430" s="76" t="n"/>
      <x:c r="E430" s="80" t="n">
        <x:f>F164</x:f>
        <x:v>0</x:v>
      </x:c>
      <x:c r="F430" s="77" t="n"/>
      <x:c r="G430" s="76" t="n">
        <x:f>M164</x:f>
        <x:v>0</x:v>
      </x:c>
      <x:c r="H430" s="76" t="n"/>
      <x:c r="I430" s="76" t="n"/>
      <x:c r="J430" s="76" t="n"/>
      <x:c r="K430" s="76" t="n"/>
      <x:c r="L430" s="76" t="n"/>
      <x:c r="M430" s="76" t="n"/>
    </x:row>
    <x:row r="431">
      <x:c r="A431" s="80" t="n">
        <x:f>A165</x:f>
        <x:v>0</x:v>
      </x:c>
      <x:c r="B431" s="76" t="n"/>
      <x:c r="C431" s="76" t="n"/>
      <x:c r="D431" s="76" t="n"/>
      <x:c r="E431" s="80" t="n">
        <x:f>F165</x:f>
        <x:v>0</x:v>
      </x:c>
      <x:c r="F431" s="77" t="n"/>
      <x:c r="G431" s="76" t="n">
        <x:f>M165</x:f>
        <x:v>0</x:v>
      </x:c>
      <x:c r="H431" s="76" t="n"/>
      <x:c r="I431" s="76" t="n"/>
      <x:c r="J431" s="76" t="n"/>
      <x:c r="K431" s="76" t="n"/>
      <x:c r="L431" s="76" t="n"/>
      <x:c r="M431" s="76" t="n"/>
    </x:row>
    <x:row r="432">
      <x:c r="A432" s="80" t="n">
        <x:f>A166</x:f>
        <x:v>0</x:v>
      </x:c>
      <x:c r="B432" s="76" t="n"/>
      <x:c r="C432" s="76" t="n"/>
      <x:c r="D432" s="76" t="n"/>
      <x:c r="E432" s="80" t="n">
        <x:f>F166</x:f>
        <x:v>0</x:v>
      </x:c>
      <x:c r="F432" s="77" t="n"/>
      <x:c r="G432" s="76" t="n">
        <x:f>M166</x:f>
        <x:v>0</x:v>
      </x:c>
      <x:c r="H432" s="76" t="n"/>
      <x:c r="I432" s="76" t="n"/>
      <x:c r="J432" s="76" t="n"/>
      <x:c r="K432" s="76" t="n"/>
      <x:c r="L432" s="76" t="n"/>
      <x:c r="M432" s="76" t="n"/>
    </x:row>
    <x:row r="433">
      <x:c r="A433" s="80" t="n">
        <x:f>A167</x:f>
        <x:v>0</x:v>
      </x:c>
      <x:c r="B433" s="76" t="n"/>
      <x:c r="C433" s="76" t="n"/>
      <x:c r="D433" s="76" t="n"/>
      <x:c r="E433" s="80" t="n">
        <x:f>F167</x:f>
        <x:v>0</x:v>
      </x:c>
      <x:c r="F433" s="77" t="n"/>
      <x:c r="G433" s="76" t="n">
        <x:f>M167</x:f>
        <x:v>0</x:v>
      </x:c>
      <x:c r="H433" s="76" t="n"/>
      <x:c r="I433" s="76" t="n"/>
      <x:c r="J433" s="76" t="n"/>
      <x:c r="K433" s="76" t="n"/>
      <x:c r="L433" s="76" t="n"/>
      <x:c r="M433" s="76" t="n"/>
    </x:row>
    <x:row r="434">
      <x:c r="A434" s="80" t="n">
        <x:f>A168</x:f>
        <x:v>0</x:v>
      </x:c>
      <x:c r="B434" s="76" t="n"/>
      <x:c r="C434" s="76" t="n"/>
      <x:c r="D434" s="76" t="n"/>
      <x:c r="E434" s="80" t="n">
        <x:f>F168</x:f>
        <x:v>0</x:v>
      </x:c>
      <x:c r="F434" s="77" t="n"/>
      <x:c r="G434" s="76" t="n">
        <x:f>M168</x:f>
        <x:v>0</x:v>
      </x:c>
      <x:c r="H434" s="76" t="n"/>
      <x:c r="I434" s="76" t="n"/>
      <x:c r="J434" s="76" t="n"/>
      <x:c r="K434" s="76" t="n"/>
      <x:c r="L434" s="76" t="n"/>
      <x:c r="M434" s="76" t="n"/>
    </x:row>
    <x:row r="435">
      <x:c r="A435" s="80" t="n">
        <x:f>A169</x:f>
        <x:v>0</x:v>
      </x:c>
      <x:c r="B435" s="76" t="n"/>
      <x:c r="C435" s="76" t="n"/>
      <x:c r="D435" s="76" t="n"/>
      <x:c r="E435" s="80" t="n">
        <x:f>F169</x:f>
        <x:v>0</x:v>
      </x:c>
      <x:c r="F435" s="77" t="n"/>
      <x:c r="G435" s="76" t="n">
        <x:f>M169</x:f>
        <x:v>0</x:v>
      </x:c>
      <x:c r="H435" s="76" t="n"/>
      <x:c r="I435" s="76" t="n"/>
      <x:c r="J435" s="76" t="n"/>
      <x:c r="K435" s="76" t="n"/>
      <x:c r="L435" s="76" t="n"/>
      <x:c r="M435" s="76" t="n"/>
    </x:row>
    <x:row r="436">
      <x:c r="A436" s="80" t="n">
        <x:f>A170</x:f>
        <x:v>0</x:v>
      </x:c>
      <x:c r="B436" s="76" t="n"/>
      <x:c r="C436" s="76" t="n"/>
      <x:c r="D436" s="76" t="n"/>
      <x:c r="E436" s="80" t="n">
        <x:f>F170</x:f>
        <x:v>0</x:v>
      </x:c>
      <x:c r="F436" s="77" t="n"/>
      <x:c r="G436" s="76" t="n">
        <x:f>M170</x:f>
        <x:v>0</x:v>
      </x:c>
      <x:c r="H436" s="76" t="n"/>
      <x:c r="I436" s="76" t="n"/>
      <x:c r="J436" s="76" t="n"/>
      <x:c r="K436" s="76" t="n"/>
      <x:c r="L436" s="76" t="n"/>
      <x:c r="M436" s="76" t="n"/>
    </x:row>
    <x:row r="437">
      <x:c r="A437" s="80" t="n">
        <x:f>A171</x:f>
        <x:v>0</x:v>
      </x:c>
      <x:c r="B437" s="76" t="n"/>
      <x:c r="C437" s="76" t="n"/>
      <x:c r="D437" s="76" t="n"/>
      <x:c r="E437" s="80" t="n">
        <x:f>F171</x:f>
        <x:v>0</x:v>
      </x:c>
      <x:c r="F437" s="77" t="n"/>
      <x:c r="G437" s="76" t="n">
        <x:f>M171</x:f>
        <x:v>0</x:v>
      </x:c>
      <x:c r="H437" s="76" t="n"/>
      <x:c r="I437" s="76" t="n"/>
      <x:c r="J437" s="76" t="n"/>
      <x:c r="K437" s="76" t="n"/>
      <x:c r="L437" s="76" t="n"/>
      <x:c r="M437" s="76" t="n"/>
    </x:row>
    <x:row r="438">
      <x:c r="A438" s="80" t="n">
        <x:f>A172</x:f>
        <x:v>0</x:v>
      </x:c>
      <x:c r="B438" s="76" t="n"/>
      <x:c r="C438" s="76" t="n"/>
      <x:c r="D438" s="76" t="n"/>
      <x:c r="E438" s="80" t="n">
        <x:f>F172</x:f>
        <x:v>0</x:v>
      </x:c>
      <x:c r="F438" s="77" t="n"/>
      <x:c r="G438" s="76" t="n">
        <x:f>M172</x:f>
        <x:v>0</x:v>
      </x:c>
      <x:c r="H438" s="76" t="n"/>
      <x:c r="I438" s="76" t="n"/>
      <x:c r="J438" s="76" t="n"/>
      <x:c r="K438" s="76" t="n"/>
      <x:c r="L438" s="76" t="n"/>
      <x:c r="M438" s="76" t="n"/>
    </x:row>
    <x:row r="439">
      <x:c r="A439" s="80" t="n">
        <x:f>A173</x:f>
        <x:v>0</x:v>
      </x:c>
      <x:c r="B439" s="76" t="n"/>
      <x:c r="C439" s="76" t="n"/>
      <x:c r="D439" s="76" t="n"/>
      <x:c r="E439" s="80" t="n">
        <x:f>F173</x:f>
        <x:v>0</x:v>
      </x:c>
      <x:c r="F439" s="77" t="n"/>
      <x:c r="G439" s="76" t="n">
        <x:f>M173</x:f>
        <x:v>0</x:v>
      </x:c>
      <x:c r="H439" s="76" t="n"/>
      <x:c r="I439" s="76" t="n"/>
      <x:c r="J439" s="76" t="n"/>
      <x:c r="K439" s="76" t="n"/>
      <x:c r="L439" s="76" t="n"/>
      <x:c r="M439" s="76" t="n"/>
    </x:row>
    <x:row r="440">
      <x:c r="A440" s="80" t="n">
        <x:f>A174</x:f>
        <x:v>0</x:v>
      </x:c>
      <x:c r="B440" s="76" t="n"/>
      <x:c r="C440" s="76" t="n"/>
      <x:c r="D440" s="76" t="n"/>
      <x:c r="E440" s="80" t="n">
        <x:f>F174</x:f>
        <x:v>0</x:v>
      </x:c>
      <x:c r="F440" s="77" t="n"/>
      <x:c r="G440" s="76" t="n">
        <x:f>M174</x:f>
        <x:v>0</x:v>
      </x:c>
      <x:c r="H440" s="76" t="n"/>
      <x:c r="I440" s="76" t="n"/>
      <x:c r="J440" s="76" t="n"/>
      <x:c r="K440" s="76" t="n"/>
      <x:c r="L440" s="76" t="n"/>
      <x:c r="M440" s="76" t="n"/>
    </x:row>
    <x:row r="441">
      <x:c r="A441" s="80" t="n">
        <x:f>A175</x:f>
        <x:v>0</x:v>
      </x:c>
      <x:c r="B441" s="76" t="n"/>
      <x:c r="C441" s="76" t="n"/>
      <x:c r="D441" s="76" t="n"/>
      <x:c r="E441" s="80" t="n">
        <x:f>F175</x:f>
        <x:v>0</x:v>
      </x:c>
      <x:c r="F441" s="77" t="n"/>
      <x:c r="G441" s="76" t="n">
        <x:f>M175</x:f>
        <x:v>0</x:v>
      </x:c>
      <x:c r="H441" s="76" t="n"/>
      <x:c r="I441" s="76" t="n"/>
      <x:c r="J441" s="76" t="n"/>
      <x:c r="K441" s="76" t="n"/>
      <x:c r="L441" s="76" t="n"/>
      <x:c r="M441" s="76" t="n"/>
    </x:row>
    <x:row r="442">
      <x:c r="A442" s="80" t="n">
        <x:f>A176</x:f>
        <x:v>0</x:v>
      </x:c>
      <x:c r="B442" s="76" t="n"/>
      <x:c r="C442" s="76" t="n"/>
      <x:c r="D442" s="76" t="n"/>
      <x:c r="E442" s="80" t="n">
        <x:f>F176</x:f>
        <x:v>0</x:v>
      </x:c>
      <x:c r="F442" s="77" t="n"/>
      <x:c r="G442" s="76" t="n">
        <x:f>M176</x:f>
        <x:v>0</x:v>
      </x:c>
      <x:c r="H442" s="76" t="n"/>
      <x:c r="I442" s="76" t="n"/>
      <x:c r="J442" s="76" t="n"/>
      <x:c r="K442" s="76" t="n"/>
      <x:c r="L442" s="76" t="n"/>
      <x:c r="M442" s="76" t="n"/>
    </x:row>
    <x:row r="443">
      <x:c r="A443" s="80" t="n">
        <x:f>A177</x:f>
        <x:v>0</x:v>
      </x:c>
      <x:c r="B443" s="76" t="n"/>
      <x:c r="C443" s="76" t="n"/>
      <x:c r="D443" s="76" t="n"/>
      <x:c r="E443" s="80" t="n">
        <x:f>F177</x:f>
        <x:v>0</x:v>
      </x:c>
      <x:c r="F443" s="77" t="n"/>
      <x:c r="G443" s="76" t="n">
        <x:f>M177</x:f>
        <x:v>0</x:v>
      </x:c>
      <x:c r="H443" s="76" t="n"/>
      <x:c r="I443" s="76" t="n"/>
      <x:c r="J443" s="76" t="n"/>
      <x:c r="K443" s="76" t="n"/>
      <x:c r="L443" s="76" t="n"/>
      <x:c r="M443" s="76" t="n"/>
    </x:row>
    <x:row r="444">
      <x:c r="A444" s="80" t="n">
        <x:f>A178</x:f>
        <x:v>0</x:v>
      </x:c>
      <x:c r="B444" s="76" t="n"/>
      <x:c r="C444" s="76" t="n"/>
      <x:c r="D444" s="76" t="n"/>
      <x:c r="E444" s="80" t="n">
        <x:f>F178</x:f>
        <x:v>0</x:v>
      </x:c>
      <x:c r="F444" s="77" t="n"/>
      <x:c r="G444" s="76" t="n">
        <x:f>M178</x:f>
        <x:v>0</x:v>
      </x:c>
      <x:c r="H444" s="76" t="n"/>
      <x:c r="I444" s="76" t="n"/>
      <x:c r="J444" s="76" t="n"/>
      <x:c r="K444" s="76" t="n"/>
      <x:c r="L444" s="76" t="n"/>
      <x:c r="M444" s="76" t="n"/>
    </x:row>
    <x:row r="445">
      <x:c r="A445" s="80" t="n">
        <x:f>A179</x:f>
        <x:v>0</x:v>
      </x:c>
      <x:c r="B445" s="76" t="n"/>
      <x:c r="C445" s="76" t="n"/>
      <x:c r="D445" s="76" t="n"/>
      <x:c r="E445" s="80" t="n">
        <x:f>F179</x:f>
        <x:v>0</x:v>
      </x:c>
      <x:c r="F445" s="77" t="n"/>
      <x:c r="G445" s="76" t="n">
        <x:f>M179</x:f>
        <x:v>0</x:v>
      </x:c>
      <x:c r="H445" s="76" t="n"/>
      <x:c r="I445" s="76" t="n"/>
      <x:c r="J445" s="76" t="n"/>
      <x:c r="K445" s="76" t="n"/>
      <x:c r="L445" s="76" t="n"/>
      <x:c r="M445" s="76" t="n"/>
    </x:row>
    <x:row r="446">
      <x:c r="A446" s="80" t="n">
        <x:f>A180</x:f>
        <x:v>0</x:v>
      </x:c>
      <x:c r="B446" s="76" t="n"/>
      <x:c r="C446" s="76" t="n"/>
      <x:c r="D446" s="76" t="n"/>
      <x:c r="E446" s="80" t="n">
        <x:f>F180</x:f>
        <x:v>0</x:v>
      </x:c>
      <x:c r="F446" s="77" t="n"/>
      <x:c r="G446" s="76" t="n">
        <x:f>M180</x:f>
        <x:v>0</x:v>
      </x:c>
      <x:c r="H446" s="76" t="n"/>
      <x:c r="I446" s="76" t="n"/>
      <x:c r="J446" s="76" t="n"/>
      <x:c r="K446" s="76" t="n"/>
      <x:c r="L446" s="76" t="n"/>
      <x:c r="M446" s="76" t="n"/>
    </x:row>
    <x:row r="447">
      <x:c r="A447" s="80" t="n">
        <x:f>A181</x:f>
        <x:v>0</x:v>
      </x:c>
      <x:c r="B447" s="76" t="n"/>
      <x:c r="C447" s="76" t="n"/>
      <x:c r="D447" s="76" t="n"/>
      <x:c r="E447" s="80" t="n">
        <x:f>F181</x:f>
        <x:v>0</x:v>
      </x:c>
      <x:c r="F447" s="77" t="n"/>
      <x:c r="G447" s="76" t="n">
        <x:f>M181</x:f>
        <x:v>0</x:v>
      </x:c>
      <x:c r="H447" s="76" t="n"/>
      <x:c r="I447" s="76" t="n"/>
      <x:c r="J447" s="76" t="n"/>
      <x:c r="K447" s="76" t="n"/>
      <x:c r="L447" s="76" t="n"/>
      <x:c r="M447" s="76" t="n"/>
    </x:row>
    <x:row r="448">
      <x:c r="A448" s="80" t="n">
        <x:f>A182</x:f>
        <x:v>0</x:v>
      </x:c>
      <x:c r="B448" s="76" t="n"/>
      <x:c r="C448" s="76" t="n"/>
      <x:c r="D448" s="76" t="n"/>
      <x:c r="E448" s="80" t="n">
        <x:f>F182</x:f>
        <x:v>0</x:v>
      </x:c>
      <x:c r="F448" s="77" t="n"/>
      <x:c r="G448" s="76" t="n">
        <x:f>M182</x:f>
        <x:v>0</x:v>
      </x:c>
      <x:c r="H448" s="76" t="n"/>
      <x:c r="I448" s="76" t="n"/>
      <x:c r="J448" s="76" t="n"/>
      <x:c r="K448" s="76" t="n"/>
      <x:c r="L448" s="76" t="n"/>
      <x:c r="M448" s="76" t="n"/>
    </x:row>
    <x:row r="449">
      <x:c r="A449" s="80" t="n">
        <x:f>A183</x:f>
        <x:v>0</x:v>
      </x:c>
      <x:c r="B449" s="76" t="n"/>
      <x:c r="C449" s="76" t="n"/>
      <x:c r="D449" s="76" t="n"/>
      <x:c r="E449" s="80" t="n">
        <x:f>F183</x:f>
        <x:v>0</x:v>
      </x:c>
      <x:c r="F449" s="77" t="n"/>
      <x:c r="G449" s="76" t="n">
        <x:f>M183</x:f>
        <x:v>0</x:v>
      </x:c>
      <x:c r="H449" s="76" t="n"/>
      <x:c r="I449" s="76" t="n"/>
      <x:c r="J449" s="76" t="n"/>
      <x:c r="K449" s="76" t="n"/>
      <x:c r="L449" s="76" t="n"/>
      <x:c r="M449" s="76" t="n"/>
    </x:row>
    <x:row r="450">
      <x:c r="A450" s="80" t="n">
        <x:f>A184</x:f>
        <x:v>0</x:v>
      </x:c>
      <x:c r="B450" s="76" t="n"/>
      <x:c r="C450" s="76" t="n"/>
      <x:c r="D450" s="76" t="n"/>
      <x:c r="E450" s="80" t="n">
        <x:f>F184</x:f>
        <x:v>0</x:v>
      </x:c>
      <x:c r="F450" s="77" t="n"/>
      <x:c r="G450" s="76" t="n">
        <x:f>M184</x:f>
        <x:v>0</x:v>
      </x:c>
      <x:c r="H450" s="76" t="n"/>
      <x:c r="I450" s="76" t="n"/>
      <x:c r="J450" s="76" t="n"/>
      <x:c r="K450" s="76" t="n"/>
      <x:c r="L450" s="76" t="n"/>
      <x:c r="M450" s="76" t="n"/>
    </x:row>
    <x:row r="451">
      <x:c r="A451" s="80" t="n">
        <x:f>A185</x:f>
        <x:v>0</x:v>
      </x:c>
      <x:c r="B451" s="76" t="n"/>
      <x:c r="C451" s="76" t="n"/>
      <x:c r="D451" s="76" t="n"/>
      <x:c r="E451" s="80" t="n">
        <x:f>F185</x:f>
        <x:v>0</x:v>
      </x:c>
      <x:c r="F451" s="77" t="n"/>
      <x:c r="G451" s="76" t="n">
        <x:f>M185</x:f>
        <x:v>0</x:v>
      </x:c>
      <x:c r="H451" s="76" t="n"/>
      <x:c r="I451" s="76" t="n"/>
      <x:c r="J451" s="76" t="n"/>
      <x:c r="K451" s="76" t="n"/>
      <x:c r="L451" s="76" t="n"/>
      <x:c r="M451" s="76" t="n"/>
    </x:row>
    <x:row r="452">
      <x:c r="A452" s="80" t="n">
        <x:f>A186</x:f>
        <x:v>0</x:v>
      </x:c>
      <x:c r="B452" s="76" t="n"/>
      <x:c r="C452" s="76" t="n"/>
      <x:c r="D452" s="76" t="n"/>
      <x:c r="E452" s="80" t="n">
        <x:f>F186</x:f>
        <x:v>0</x:v>
      </x:c>
      <x:c r="F452" s="77" t="n"/>
      <x:c r="G452" s="76" t="n">
        <x:f>M186</x:f>
        <x:v>0</x:v>
      </x:c>
      <x:c r="H452" s="76" t="n"/>
      <x:c r="I452" s="76" t="n"/>
      <x:c r="J452" s="76" t="n"/>
      <x:c r="K452" s="76" t="n"/>
      <x:c r="L452" s="76" t="n"/>
      <x:c r="M452" s="76" t="n"/>
    </x:row>
    <x:row r="453">
      <x:c r="A453" s="80" t="n">
        <x:f>A187</x:f>
        <x:v>0</x:v>
      </x:c>
      <x:c r="B453" s="76" t="n"/>
      <x:c r="C453" s="76" t="n"/>
      <x:c r="D453" s="76" t="n"/>
      <x:c r="E453" s="80" t="n">
        <x:f>F187</x:f>
        <x:v>0</x:v>
      </x:c>
      <x:c r="F453" s="77" t="n"/>
      <x:c r="G453" s="76" t="n">
        <x:f>M187</x:f>
        <x:v>0</x:v>
      </x:c>
      <x:c r="H453" s="76" t="n"/>
      <x:c r="I453" s="76" t="n"/>
      <x:c r="J453" s="76" t="n"/>
      <x:c r="K453" s="76" t="n"/>
      <x:c r="L453" s="76" t="n"/>
      <x:c r="M453" s="76" t="n"/>
    </x:row>
    <x:row r="454">
      <x:c r="A454" s="80" t="n">
        <x:f>A188</x:f>
        <x:v>0</x:v>
      </x:c>
      <x:c r="B454" s="76" t="n"/>
      <x:c r="C454" s="76" t="n"/>
      <x:c r="D454" s="76" t="n"/>
      <x:c r="E454" s="80" t="n">
        <x:f>F188</x:f>
        <x:v>0</x:v>
      </x:c>
      <x:c r="F454" s="77" t="n"/>
      <x:c r="G454" s="76" t="n">
        <x:f>M188</x:f>
        <x:v>0</x:v>
      </x:c>
      <x:c r="H454" s="76" t="n"/>
      <x:c r="I454" s="76" t="n"/>
      <x:c r="J454" s="76" t="n"/>
      <x:c r="K454" s="76" t="n"/>
      <x:c r="L454" s="76" t="n"/>
      <x:c r="M454" s="76" t="n"/>
    </x:row>
    <x:row r="455">
      <x:c r="A455" s="80" t="n">
        <x:f>A189</x:f>
        <x:v>0</x:v>
      </x:c>
      <x:c r="B455" s="76" t="n"/>
      <x:c r="C455" s="76" t="n"/>
      <x:c r="D455" s="76" t="n"/>
      <x:c r="E455" s="80" t="n">
        <x:f>F189</x:f>
        <x:v>0</x:v>
      </x:c>
      <x:c r="F455" s="77" t="n"/>
      <x:c r="G455" s="76" t="n">
        <x:f>M189</x:f>
        <x:v>0</x:v>
      </x:c>
      <x:c r="H455" s="76" t="n"/>
      <x:c r="I455" s="76" t="n"/>
      <x:c r="J455" s="76" t="n"/>
      <x:c r="K455" s="76" t="n"/>
      <x:c r="L455" s="76" t="n"/>
      <x:c r="M455" s="76" t="n"/>
    </x:row>
    <x:row r="456">
      <x:c r="A456" s="80" t="n">
        <x:f>A190</x:f>
        <x:v>0</x:v>
      </x:c>
      <x:c r="B456" s="76" t="n"/>
      <x:c r="C456" s="76" t="n"/>
      <x:c r="D456" s="76" t="n"/>
      <x:c r="E456" s="80" t="n">
        <x:f>F190</x:f>
        <x:v>0</x:v>
      </x:c>
      <x:c r="F456" s="77" t="n"/>
      <x:c r="G456" s="76" t="n">
        <x:f>M190</x:f>
        <x:v>0</x:v>
      </x:c>
      <x:c r="H456" s="76" t="n"/>
      <x:c r="I456" s="76" t="n"/>
      <x:c r="J456" s="76" t="n"/>
      <x:c r="K456" s="76" t="n"/>
      <x:c r="L456" s="76" t="n"/>
      <x:c r="M456" s="76" t="n"/>
    </x:row>
    <x:row r="457">
      <x:c r="A457" s="80" t="n">
        <x:f>A191</x:f>
        <x:v>0</x:v>
      </x:c>
      <x:c r="B457" s="76" t="n"/>
      <x:c r="C457" s="76" t="n"/>
      <x:c r="D457" s="76" t="n"/>
      <x:c r="E457" s="80" t="n">
        <x:f>F191</x:f>
        <x:v>0</x:v>
      </x:c>
      <x:c r="F457" s="77" t="n"/>
      <x:c r="G457" s="76" t="n">
        <x:f>M191</x:f>
        <x:v>0</x:v>
      </x:c>
      <x:c r="H457" s="76" t="n"/>
      <x:c r="I457" s="76" t="n"/>
      <x:c r="J457" s="76" t="n"/>
      <x:c r="K457" s="76" t="n"/>
      <x:c r="L457" s="76" t="n"/>
      <x:c r="M457" s="76" t="n"/>
    </x:row>
    <x:row r="458">
      <x:c r="A458" s="80" t="n">
        <x:f>A192</x:f>
        <x:v>0</x:v>
      </x:c>
      <x:c r="B458" s="76" t="n"/>
      <x:c r="C458" s="76" t="n"/>
      <x:c r="D458" s="76" t="n"/>
      <x:c r="E458" s="80" t="n">
        <x:f>F192</x:f>
        <x:v>0</x:v>
      </x:c>
      <x:c r="F458" s="77" t="n"/>
      <x:c r="G458" s="76" t="n">
        <x:f>M192</x:f>
        <x:v>0</x:v>
      </x:c>
      <x:c r="H458" s="76" t="n"/>
      <x:c r="I458" s="76" t="n"/>
      <x:c r="J458" s="76" t="n"/>
      <x:c r="K458" s="76" t="n"/>
      <x:c r="L458" s="76" t="n"/>
      <x:c r="M458" s="76" t="n"/>
    </x:row>
    <x:row r="459">
      <x:c r="A459" s="80" t="n">
        <x:f>A193</x:f>
        <x:v>0</x:v>
      </x:c>
      <x:c r="B459" s="76" t="n"/>
      <x:c r="C459" s="76" t="n"/>
      <x:c r="D459" s="76" t="n"/>
      <x:c r="E459" s="80" t="n">
        <x:f>F193</x:f>
        <x:v>0</x:v>
      </x:c>
      <x:c r="F459" s="77" t="n"/>
      <x:c r="G459" s="76" t="n">
        <x:f>M193</x:f>
        <x:v>0</x:v>
      </x:c>
      <x:c r="H459" s="76" t="n"/>
      <x:c r="I459" s="76" t="n"/>
      <x:c r="J459" s="76" t="n"/>
      <x:c r="K459" s="76" t="n"/>
      <x:c r="L459" s="76" t="n"/>
      <x:c r="M459" s="76" t="n"/>
    </x:row>
    <x:row r="460">
      <x:c r="A460" s="80" t="n">
        <x:f>A194</x:f>
        <x:v>0</x:v>
      </x:c>
      <x:c r="B460" s="76" t="n"/>
      <x:c r="C460" s="76" t="n"/>
      <x:c r="D460" s="76" t="n"/>
      <x:c r="E460" s="80" t="n">
        <x:f>F194</x:f>
        <x:v>0</x:v>
      </x:c>
      <x:c r="F460" s="77" t="n"/>
      <x:c r="G460" s="76" t="n">
        <x:f>M194</x:f>
        <x:v>0</x:v>
      </x:c>
      <x:c r="H460" s="76" t="n"/>
      <x:c r="I460" s="76" t="n"/>
      <x:c r="J460" s="76" t="n"/>
      <x:c r="K460" s="76" t="n"/>
      <x:c r="L460" s="76" t="n"/>
      <x:c r="M460" s="76" t="n"/>
    </x:row>
    <x:row r="461">
      <x:c r="A461" s="80" t="n">
        <x:f>A195</x:f>
        <x:v>0</x:v>
      </x:c>
      <x:c r="B461" s="76" t="n"/>
      <x:c r="C461" s="76" t="n"/>
      <x:c r="D461" s="76" t="n"/>
      <x:c r="E461" s="80" t="n">
        <x:f>F195</x:f>
        <x:v>0</x:v>
      </x:c>
      <x:c r="F461" s="77" t="n"/>
      <x:c r="G461" s="76" t="n">
        <x:f>M195</x:f>
        <x:v>0</x:v>
      </x:c>
      <x:c r="H461" s="76" t="n"/>
      <x:c r="I461" s="76" t="n"/>
      <x:c r="J461" s="76" t="n"/>
      <x:c r="K461" s="76" t="n"/>
      <x:c r="L461" s="76" t="n"/>
      <x:c r="M461" s="76" t="n"/>
    </x:row>
    <x:row r="462">
      <x:c r="A462" s="80" t="n">
        <x:f>A196</x:f>
        <x:v>0</x:v>
      </x:c>
      <x:c r="B462" s="76" t="n"/>
      <x:c r="C462" s="76" t="n"/>
      <x:c r="D462" s="76" t="n"/>
      <x:c r="E462" s="80" t="n">
        <x:f>F196</x:f>
        <x:v>0</x:v>
      </x:c>
      <x:c r="F462" s="77" t="n"/>
      <x:c r="G462" s="76" t="n">
        <x:f>M196</x:f>
        <x:v>0</x:v>
      </x:c>
      <x:c r="H462" s="76" t="n"/>
      <x:c r="I462" s="76" t="n"/>
      <x:c r="J462" s="76" t="n"/>
      <x:c r="K462" s="76" t="n"/>
      <x:c r="L462" s="76" t="n"/>
      <x:c r="M462" s="76" t="n"/>
    </x:row>
    <x:row r="463">
      <x:c r="A463" s="80" t="n">
        <x:f>A197</x:f>
        <x:v>0</x:v>
      </x:c>
      <x:c r="B463" s="76" t="n"/>
      <x:c r="C463" s="76" t="n"/>
      <x:c r="D463" s="76" t="n"/>
      <x:c r="E463" s="80" t="n">
        <x:f>F197</x:f>
        <x:v>0</x:v>
      </x:c>
      <x:c r="F463" s="77" t="n"/>
      <x:c r="G463" s="76" t="n">
        <x:f>M197</x:f>
        <x:v>0</x:v>
      </x:c>
      <x:c r="H463" s="76" t="n"/>
      <x:c r="I463" s="76" t="n"/>
      <x:c r="J463" s="76" t="n"/>
      <x:c r="K463" s="76" t="n"/>
      <x:c r="L463" s="76" t="n"/>
      <x:c r="M463" s="76" t="n"/>
    </x:row>
    <x:row r="464">
      <x:c r="A464" s="80" t="n">
        <x:f>A198</x:f>
        <x:v>0</x:v>
      </x:c>
      <x:c r="B464" s="76" t="n"/>
      <x:c r="C464" s="76" t="n"/>
      <x:c r="D464" s="76" t="n"/>
      <x:c r="E464" s="80" t="n">
        <x:f>F198</x:f>
        <x:v>0</x:v>
      </x:c>
      <x:c r="F464" s="77" t="n"/>
      <x:c r="G464" s="76" t="n">
        <x:f>M198</x:f>
        <x:v>0</x:v>
      </x:c>
      <x:c r="H464" s="76" t="n"/>
      <x:c r="I464" s="76" t="n"/>
      <x:c r="J464" s="76" t="n"/>
      <x:c r="K464" s="76" t="n"/>
      <x:c r="L464" s="76" t="n"/>
      <x:c r="M464" s="76" t="n"/>
    </x:row>
    <x:row r="465">
      <x:c r="A465" s="80" t="n">
        <x:f>A199</x:f>
        <x:v>0</x:v>
      </x:c>
      <x:c r="B465" s="76" t="n"/>
      <x:c r="C465" s="76" t="n"/>
      <x:c r="D465" s="76" t="n"/>
      <x:c r="E465" s="80" t="n">
        <x:f>F199</x:f>
        <x:v>0</x:v>
      </x:c>
      <x:c r="F465" s="77" t="n"/>
      <x:c r="G465" s="76" t="n">
        <x:f>M199</x:f>
        <x:v>0</x:v>
      </x:c>
      <x:c r="H465" s="76" t="n"/>
      <x:c r="I465" s="76" t="n"/>
      <x:c r="J465" s="76" t="n"/>
      <x:c r="K465" s="76" t="n"/>
      <x:c r="L465" s="76" t="n"/>
      <x:c r="M465" s="76" t="n"/>
    </x:row>
    <x:row r="466">
      <x:c r="A466" s="80" t="n">
        <x:f>A200</x:f>
        <x:v>0</x:v>
      </x:c>
      <x:c r="B466" s="76" t="n"/>
      <x:c r="C466" s="76" t="n"/>
      <x:c r="D466" s="76" t="n"/>
      <x:c r="E466" s="80" t="n">
        <x:f>F200</x:f>
        <x:v>0</x:v>
      </x:c>
      <x:c r="F466" s="77" t="n"/>
      <x:c r="G466" s="76" t="n">
        <x:f>M200</x:f>
        <x:v>0</x:v>
      </x:c>
      <x:c r="H466" s="76" t="n"/>
      <x:c r="I466" s="76" t="n"/>
      <x:c r="J466" s="76" t="n"/>
      <x:c r="K466" s="76" t="n"/>
      <x:c r="L466" s="76" t="n"/>
      <x:c r="M466" s="76" t="n"/>
    </x:row>
    <x:row r="467">
      <x:c r="A467" s="80" t="n">
        <x:f>A201</x:f>
        <x:v>0</x:v>
      </x:c>
      <x:c r="B467" s="76" t="n"/>
      <x:c r="C467" s="76" t="n"/>
      <x:c r="D467" s="76" t="n"/>
      <x:c r="E467" s="80" t="n">
        <x:f>F201</x:f>
        <x:v>0</x:v>
      </x:c>
      <x:c r="F467" s="77" t="n"/>
      <x:c r="G467" s="76" t="n">
        <x:f>M201</x:f>
        <x:v>0</x:v>
      </x:c>
      <x:c r="H467" s="76" t="n"/>
      <x:c r="I467" s="76" t="n"/>
      <x:c r="J467" s="76" t="n"/>
      <x:c r="K467" s="76" t="n"/>
      <x:c r="L467" s="76" t="n"/>
      <x:c r="M467" s="76" t="n"/>
    </x:row>
    <x:row r="468">
      <x:c r="A468" s="80" t="n">
        <x:f>A202</x:f>
        <x:v>0</x:v>
      </x:c>
      <x:c r="B468" s="76" t="n"/>
      <x:c r="C468" s="76" t="n"/>
      <x:c r="D468" s="76" t="n"/>
      <x:c r="E468" s="80" t="n">
        <x:f>F202</x:f>
        <x:v>0</x:v>
      </x:c>
      <x:c r="F468" s="77" t="n"/>
      <x:c r="G468" s="76" t="n">
        <x:f>M202</x:f>
        <x:v>0</x:v>
      </x:c>
      <x:c r="H468" s="76" t="n"/>
      <x:c r="I468" s="76" t="n"/>
      <x:c r="J468" s="76" t="n"/>
      <x:c r="K468" s="76" t="n"/>
      <x:c r="L468" s="76" t="n"/>
      <x:c r="M468" s="76" t="n"/>
    </x:row>
    <x:row r="472" s="97" customFormat="1" ht="24" customHeight="1">
      <x:c r="A472" s="99" t="inlineStr">
        <x:is>
          <x:t xml:space="preserve">TEMPLATE CONTRACT</x:t>
        </x:is>
      </x:c>
      <x:c r="B472" s="154" t="n"/>
      <x:c r="C472" s="154" t="n"/>
      <x:c r="D472" s="154" t="n"/>
      <x:c r="E472" s="154" t="n"/>
      <x:c r="F472" s="154" t="n"/>
      <x:c r="G472" s="154" t="n"/>
      <x:c r="H472" s="154" t="n"/>
      <x:c r="I472" s="154" t="n"/>
      <x:c r="J472" s="154" t="n"/>
      <x:c r="K472" s="154" t="n"/>
      <x:c r="L472" s="154" t="n"/>
      <x:c r="M472" s="154" t="n"/>
      <x:c r="N472" s="154" t="n"/>
      <x:c r="O472" s="154" t="n"/>
      <x:c r="P472" s="154" t="n"/>
      <x:c r="Q472" s="154" t="n"/>
      <x:c r="R472" s="154" t="n"/>
      <x:c r="S472" s="154" t="n"/>
      <x:c r="T472" s="154" t="n"/>
    </x:row>
    <x:row r="473">
      <x:c r="A473" s="105" t="inlineStr">
        <x:is>
          <x:t xml:space="preserve">Trust is assigned at |▪︎▪︎| BitGroup level; the visual Trust lane only projects that assignment across constituent coordinates.</x:t>
        </x:is>
      </x:c>
    </x:row>
    <x:row r="474">
      <x:c r="A474" s="105" t="inlineStr">
        <x:is>
          <x:t xml:space="preserve">Bit Type codes come from 🛠️A. Trust codes come from 🛠️B. Links are registered in 🔗A.</x:t>
        </x:is>
      </x:c>
    </x:row>
    <x:row r="475">
      <x:c r="A475" s="105" t="inlineStr">
        <x:is>
          <x:t xml:space="preserve">The visual State lane is test input and is not semantic authority.</x:t>
        </x:is>
      </x:c>
    </x:row>
    <x:row r="476">
      <x:c r="A476" s="105" t="inlineStr">
        <x:is>
          <x:t xml:space="preserve">If a real SK cannot fit this grammar without special-case hacking, PATCH the Builder shell rather than the SK.</x:t>
        </x:is>
      </x:c>
    </x:row>
    <x:row r="479" s="97" customFormat="1" ht="15.600000381469727" customHeight="1">
      <x:c r="A479" s="99" t="inlineStr">
        <x:is>
          <x:t xml:space="preserve">MUSIC-128 TASK 01 — IMPORT CHECKPOINT</x:t>
        </x:is>
      </x:c>
      <x:c r="B479" s="154" t="n"/>
      <x:c r="C479" s="154" t="n"/>
      <x:c r="D479" s="154" t="n"/>
      <x:c r="E479" s="154" t="n"/>
      <x:c r="F479" s="154" t="n"/>
      <x:c r="G479" s="154" t="n"/>
      <x:c r="H479" s="154" t="n"/>
      <x:c r="I479" s="154" t="n"/>
      <x:c r="J479" s="154" t="n"/>
      <x:c r="K479" s="154" t="n"/>
      <x:c r="L479" s="154" t="n"/>
      <x:c r="M479" s="154" t="n"/>
      <x:c r="N479" s="154" t="n"/>
      <x:c r="O479" s="154" t="n"/>
      <x:c r="P479" s="154" t="n"/>
      <x:c r="Q479" s="154" t="n"/>
      <x:c r="R479" s="154" t="n"/>
      <x:c r="S479" s="154" t="n"/>
      <x:c r="T479" s="154" t="n"/>
    </x:row>
    <x:row r="480" s="97" customFormat="1" ht="42" customHeight="1">
      <x:c r="A480" s="94" t="inlineStr">
        <x:is>
          <x:t xml:space="preserve">IMPORTED</x:t>
        </x:is>
      </x:c>
      <x:c r="B480" s="150" t="inlineStr">
        <x:is>
          <x:t xml:space="preserve">MUSIC-128 v1.0 binary allocation and A1:T1 Reader topology entered into the current 128-bit Builder shell from the current v1.1 formal specification.</x:t>
        </x:is>
      </x:c>
    </x:row>
    <x:row r="481" s="97" customFormat="1" ht="42" customHeight="1">
      <x:c r="A481" s="94" t="inlineStr">
        <x:is>
          <x:t xml:space="preserve">FIXTURE</x:t>
        </x:is>
      </x:c>
      <x:c r="B481" s="150" t="inlineStr">
        <x:is>
          <x:t xml:space="preserve">C4 quarter note · Dynamic 128 · no articulation · 0 cents · Version 1 · Reserved zero. The fixture is used only to make the imported structure inspectable.</x:t>
        </x:is>
      </x:c>
    </x:row>
    <x:row r="482" s="97" customFormat="1" ht="54" customHeight="1">
      <x:c r="A482" s="95" t="inlineStr">
        <x:is>
          <x:t xml:space="preserve">NEXT</x:t>
        </x:is>
      </x:c>
      <x:c r="B482" s="150" t="inlineStr">
        <x:is>
          <x:t xml:space="preserve">Task 02 owns structural inspection. No Builder redesign or PATCH is claimed by Task 01.</x:t>
        </x:is>
      </x:c>
    </x:row>
  </x:sheetData>
  <x:mergeCells>
    <x:mergeCell ref="A475:T475"/>
    <x:mergeCell ref="A34:T34"/>
    <x:mergeCell ref="A48:T48"/>
    <x:mergeCell ref="B482:R482"/>
    <x:mergeCell ref="A73:T73"/>
    <x:mergeCell ref="A11:T11"/>
    <x:mergeCell ref="A1:T1"/>
    <x:mergeCell ref="A476:T476"/>
    <x:mergeCell ref="A339:T339"/>
    <x:mergeCell ref="A70:T70"/>
    <x:mergeCell ref="A473:T473"/>
    <x:mergeCell ref="A472:T472"/>
    <x:mergeCell ref="A41:T41"/>
    <x:mergeCell ref="B480:R480"/>
    <x:mergeCell ref="A27:T27"/>
    <x:mergeCell ref="A474:T474"/>
    <x:mergeCell ref="A55:T55"/>
    <x:mergeCell ref="A2:T2"/>
    <x:mergeCell ref="B481:R481"/>
    <x:mergeCell ref="A5:T5"/>
    <x:mergeCell ref="A479:T479"/>
    <x:mergeCell ref="A206:T206"/>
    <x:mergeCell ref="A62:T62"/>
    <x:mergeCell ref="A20:T20"/>
    <x:mergeCell ref="A13:T13"/>
  </x:mergeCells>
  <x:hyperlinks>
    <x:hyperlink ref="A3" location="'⁅▪︎|▪︎⁆ ➡️ - SK INDEX'!A1"/>
  </x:hyperlinks>
  <x:pageMargins left="0.7" right="0.7" top="0.75" bottom="0.75" header="0.3" footer="0.3"/>
  <x:tableParts count="4">
    <x:tablePart xmlns:r="http://schemas.openxmlformats.org/officeDocument/2006/relationships" r:id="Rc3d50f7c36694fc3"/>
    <x:tablePart xmlns:r="http://schemas.openxmlformats.org/officeDocument/2006/relationships" r:id="Rb28be69641ee4ea0"/>
    <x:tablePart xmlns:r="http://schemas.openxmlformats.org/officeDocument/2006/relationships" r:id="R65b41eff5d714094"/>
    <x:tablePart xmlns:r="http://schemas.openxmlformats.org/officeDocument/2006/relationships" r:id="R7ad261cb2a3d4a41"/>
  </x:tableParts>
</x:worksheet>
</file>

<file path=xl/worksheets/sheet13.xml><?xml version="1.0" encoding="utf-8"?>
<x:worksheet xmlns:x="http://schemas.openxmlformats.org/spreadsheetml/2006/main">
  <x:sheetPr>
    <x:tabColor rgb="FF38FF8B"/>
  </x:sheetPr>
  <x:sheetFormatPr baseColWidth="8" defaultRowHeight="14.399999618530273"/>
  <x:cols>
    <x:col min="1" max="2" width="18" style="97" customWidth="1"/>
    <x:col min="3" max="3" width="22" style="97" customWidth="1"/>
    <x:col min="4" max="4" width="14" style="97" customWidth="1"/>
    <x:col min="5" max="5" width="34" style="97" customWidth="1"/>
    <x:col min="6" max="6" width="20" style="97" customWidth="1"/>
    <x:col min="7" max="8" width="24" style="97" customWidth="1"/>
    <x:col min="9" max="9" width="28" style="97" customWidth="1"/>
    <x:col min="10" max="10" width="32" style="97" customWidth="1"/>
    <x:col min="11" max="12" width="18" style="97" customWidth="1"/>
    <x:col min="13" max="13" width="25" style="97" customWidth="1"/>
    <x:col min="14" max="14" width="26" style="97" customWidth="1"/>
    <x:col min="15" max="15" width="16" style="97" customWidth="1"/>
    <x:col min="16" max="16" width="18" style="97" customWidth="1"/>
    <x:col min="17" max="17" width="14" style="97" customWidth="1"/>
    <x:col min="18" max="18" width="26" style="97" customWidth="1"/>
    <x:col min="19" max="19" width="28" style="97" customWidth="1"/>
    <x:col min="20" max="20" width="20" style="97" customWidth="1"/>
  </x:cols>
  <x:sheetData>
    <x:row r="1" s="97" customFormat="1" ht="34" customHeight="1">
      <x:c r="A1" s="101" t="inlineStr">
        <x:is>
          <x:t xml:space="preserve">FOOD-128</x:t>
        </x:is>
      </x:c>
      <x:c r="B1" s="154" t="n"/>
      <x:c r="C1" s="154" t="n"/>
      <x:c r="D1" s="154" t="n"/>
      <x:c r="E1" s="154" t="n"/>
      <x:c r="F1" s="154" t="n"/>
      <x:c r="G1" s="154" t="n"/>
      <x:c r="H1" s="154" t="n"/>
      <x:c r="I1" s="154" t="n"/>
      <x:c r="J1" s="154" t="n"/>
      <x:c r="K1" s="154" t="n"/>
      <x:c r="L1" s="154" t="n"/>
      <x:c r="M1" s="154" t="n"/>
      <x:c r="N1" s="154" t="n"/>
      <x:c r="O1" s="154" t="n"/>
      <x:c r="P1" s="154" t="n"/>
      <x:c r="Q1" s="154" t="n"/>
      <x:c r="R1" s="154" t="n"/>
      <x:c r="S1" s="154" t="n"/>
      <x:c r="T1" s="154" t="n"/>
    </x:row>
    <x:row r="2" s="97" customFormat="1" ht="28" customHeight="1">
      <x:c r="A2" s="96" t="inlineStr">
        <x:is>
          <x:t xml:space="preserve">Task 04 implementation of FOOD-128 using the current single-resolution 128-bit Builder grammar. Binary semantics follow the unchanged FOOD-128 v1.0 contract preserved by the Visual Reference Edition. No general Builder PATCH is asserted by this import; Task 05 owns structural inspection.</x:t>
        </x:is>
      </x:c>
    </x:row>
    <x:row r="3">
      <x:c r="A3" s="125" t="inlineStr">
        <x:is>
          <x:t xml:space="preserve">⌂ SK INDEX</x:t>
        </x:is>
      </x:c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</x:row>
    <x:row r="4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</x:row>
    <x:row r="5" s="97" customFormat="1" ht="24" customHeight="1">
      <x:c r="A5" s="99" t="inlineStr">
        <x:is>
          <x:t xml:space="preserve">⁅▪︎|▪︎⁆ — BITWORD METADATA</x:t>
        </x:is>
      </x:c>
      <x:c r="B5" s="154" t="n"/>
      <x:c r="C5" s="154" t="n"/>
      <x:c r="D5" s="154" t="n"/>
      <x:c r="E5" s="154" t="n"/>
      <x:c r="F5" s="154" t="n"/>
      <x:c r="G5" s="154" t="n"/>
      <x:c r="H5" s="154" t="n"/>
      <x:c r="I5" s="154" t="n"/>
      <x:c r="J5" s="154" t="n"/>
      <x:c r="K5" s="154" t="n"/>
      <x:c r="L5" s="154" t="n"/>
      <x:c r="M5" s="154" t="n"/>
      <x:c r="N5" s="154" t="n"/>
      <x:c r="O5" s="154" t="n"/>
      <x:c r="P5" s="154" t="n"/>
      <x:c r="Q5" s="154" t="n"/>
      <x:c r="R5" s="154" t="n"/>
      <x:c r="S5" s="154" t="n"/>
      <x:c r="T5" s="154" t="n"/>
    </x:row>
    <x:row r="6" s="97" customFormat="1" ht="30" customHeight="1">
      <x:c r="A6" s="4" t="inlineStr">
        <x:is>
          <x:t xml:space="preserve">1 SK</x:t>
        </x:is>
      </x:c>
      <x:c r="B6" s="4" t="inlineStr">
        <x:is>
          <x:t xml:space="preserve">2 Width</x:t>
        </x:is>
      </x:c>
      <x:c r="C6" s="4" t="inlineStr">
        <x:is>
          <x:t xml:space="preserve">3 Version</x:t>
        </x:is>
      </x:c>
      <x:c r="D6" s="4" t="inlineStr">
        <x:is>
          <x:t xml:space="preserve">4 SK Type</x:t>
        </x:is>
      </x:c>
      <x:c r="E6" s="4" t="inlineStr">
        <x:is>
          <x:t xml:space="preserve">5 Definition</x:t>
        </x:is>
      </x:c>
      <x:c r="F6" s="4" t="inlineStr">
        <x:is>
          <x:t xml:space="preserve">6 Status</x:t>
        </x:is>
      </x:c>
      <x:c r="G6" s="4" t="inlineStr">
        <x:is>
          <x:t xml:space="preserve">7 Notes</x:t>
        </x:is>
      </x:c>
      <x:c r="H6" s="4" t="inlineStr">
        <x:is>
          <x:t xml:space="preserve">8 Word Serialization Contract</x:t>
        </x:is>
      </x:c>
      <x:c r="I6" s="74" t="inlineStr">
        <x:is>
          <x:t xml:space="preserve">NETWORK ADDRESSES</x:t>
        </x:is>
      </x:c>
      <x:c r="J6" s="1" t="n"/>
      <x:c r="K6" s="1" t="inlineStr">
        <x:is>
          <x:t xml:space="preserve">TASK 04 TEST FIXTURE</x:t>
        </x:is>
      </x:c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</x:row>
    <x:row r="7" s="97" customFormat="1" ht="23.399999618530273" customHeight="1">
      <x:c r="A7" s="5" t="inlineStr">
        <x:is>
          <x:t xml:space="preserve">FOOD-128</x:t>
        </x:is>
      </x:c>
      <x:c r="B7" s="5" t="n">
        <x:v>128</x:v>
      </x:c>
      <x:c r="C7" s="5" t="inlineStr">
        <x:is>
          <x:t xml:space="preserve">v1.0</x:t>
        </x:is>
      </x:c>
      <x:c r="D7" s="5" t="inlineStr">
        <x:is>
          <x:t xml:space="preserve">Model</x:t>
        </x:is>
      </x:c>
      <x:c r="E7" s="5" t="inlineStr">
        <x:is>
          <x:t xml:space="preserve">Compact basis-aware food composition/profile answering what bounded food composition state is referenced: Nutrition44, Flavor56 / Flavor8, CLASS16, Version8, Basis2, and Reserved2. Food identity remains external.</x:t>
        </x:is>
      </x:c>
      <x:c r="F7" s="5" t="inlineStr">
        <x:is>
          <x:t xml:space="preserve">SEED TEST</x:t>
        </x:is>
      </x:c>
      <x:c r="G7" s="5" t="inlineStr">
        <x:is>
          <x:t xml:space="preserve">Source SK: https://cerberusmatryoshka.org/sk-library/8d874277-4b32-41b3-88ef-d4397ff18f7f | Visual Reference Edition: https://cerberusmatryoshka.org/documents/doc-114.html | Uploaded source: CERBERUS_FOOD-128_Formal_Specification_v1.0_Visual_Reference_Edition(6).docx | Fixture: illustrative sauce profile at 100 g from the normative worked example. Trust: ₸1 / 100% assigned only as a Builder seed value because the source specification does not declare a Trust record. Task 05 will inspect structural fit before any Builder PATCH.</x:t>
        </x:is>
      </x:c>
      <x:c r="H7" s="155" t="inlineStr">
        <x:is>
          <x:t xml:space="preserve">Logical bits B000→B127; canonical printed binary / hexadecimal B127→B000; canonical hex = 32 uppercase digits; big-endian byte interchange recommended.</x:t>
        </x:is>
      </x:c>
      <x:c r="I7" s="75" t="inlineStr">
        <x:is>
          <x:t xml:space="preserve">⁅▪︎|▪︎⁆|1..7</x:t>
        </x:is>
      </x:c>
      <x:c r="J7" s="1" t="n"/>
      <x:c r="K7" s="1" t="inlineStr">
        <x:is>
          <x:t xml:space="preserve">FOOD-128 Task 04 · illustrative sauce · 100 g basis · canonical v1.0 seed state</x:t>
        </x:is>
      </x:c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</x:row>
    <x:row r="8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75" t="inlineStr">
        <x:is>
          <x:t xml:space="preserve">|▪︎▪︎||1..20</x:t>
        </x:is>
      </x:c>
      <x:c r="J8" s="1" t="n"/>
      <x:c r="K8" s="1" t="inlineStr">
        <x:is>
          <x:t xml:space="preserve">00000110100100001011010000101000000001111000101101000111100110001111011001010001111101010011000001010100000000001000100000000000</x:t>
        </x:is>
      </x:c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</x:row>
    <x:row r="9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75" t="inlineStr">
        <x:is>
          <x:t xml:space="preserve">▪︎|1..11</x:t>
        </x:is>
      </x:c>
      <x:c r="J9" s="1" t="n"/>
      <x:c r="K9" s="1" t="inlineStr">
        <x:is>
          <x:t xml:space="preserve">Reader topology: A1:P1 · 16 placements · same 128-bit record · Basis-aware Nutrition44 · no registered Reader code dictionary assumed</x:t>
        </x:is>
      </x:c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</x:row>
    <x:row r="10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75" t="inlineStr">
        <x:is>
          <x:t xml:space="preserve">📖|1..13</x:t>
        </x:is>
      </x:c>
      <x:c r="J10" s="1" t="n"/>
      <x:c r="K10" s="1" t="inlineStr">
        <x:is>
          <x:t xml:space="preserve">Source: https://cerberusmatryoshka.org/documents/doc-114.html | canonical hex: 0011002A0CAF8A6F19E2D1E0142D0960 | printed binary is B127→B000; Builder state is B000→B127</x:t>
        </x:is>
      </x:c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</x:row>
    <x:row r="11" s="97" customFormat="1" ht="24" customHeight="1">
      <x:c r="A11" s="117" t="inlineStr">
        <x:is>
          <x:t xml:space="preserve">STANDARD BITWORD VIEW — GROUP / TRUST / TYPE / POSITION / STATE</x:t>
        </x:is>
      </x:c>
      <x:c r="B11" s="157" t="n"/>
      <x:c r="C11" s="157" t="n"/>
      <x:c r="D11" s="157" t="n"/>
      <x:c r="E11" s="157" t="n"/>
      <x:c r="F11" s="157" t="n"/>
      <x:c r="G11" s="157" t="n"/>
      <x:c r="H11" s="157" t="n"/>
      <x:c r="I11" s="157" t="n"/>
      <x:c r="J11" s="157" t="n"/>
      <x:c r="K11" s="157" t="n"/>
      <x:c r="L11" s="157" t="n"/>
      <x:c r="M11" s="157" t="n"/>
      <x:c r="N11" s="157" t="n"/>
      <x:c r="O11" s="157" t="n"/>
      <x:c r="P11" s="157" t="n"/>
      <x:c r="Q11" s="157" t="n"/>
      <x:c r="R11" s="157" t="n"/>
      <x:c r="S11" s="157" t="n"/>
      <x:c r="T11" s="157" t="n"/>
    </x:row>
    <x:row r="12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</x:row>
    <x:row r="13">
      <x:c r="A13" s="148" t="inlineStr">
        <x:is>
          <x:t xml:space="preserve">B000–B015</x:t>
        </x:is>
      </x:c>
      <x:c r="B13" s="164" t="n"/>
      <x:c r="C13" s="164" t="n"/>
      <x:c r="D13" s="164" t="n"/>
      <x:c r="E13" s="164" t="n"/>
      <x:c r="F13" s="164" t="n"/>
      <x:c r="G13" s="164" t="n"/>
      <x:c r="H13" s="164" t="n"/>
      <x:c r="I13" s="164" t="n"/>
      <x:c r="J13" s="164" t="n"/>
      <x:c r="K13" s="164" t="n"/>
      <x:c r="L13" s="164" t="n"/>
      <x:c r="M13" s="164" t="n"/>
      <x:c r="N13" s="164" t="n"/>
      <x:c r="O13" s="164" t="n"/>
      <x:c r="P13" s="164" t="n"/>
      <x:c r="Q13" s="164" t="n"/>
      <x:c r="R13" s="164" t="n"/>
      <x:c r="S13" s="164" t="n"/>
      <x:c r="T13" s="164" t="n"/>
    </x:row>
    <x:row r="14">
      <x:c r="A14" s="38" t="inlineStr">
        <x:is>
          <x:t xml:space="preserve">BITGROUP</x:t>
        </x:is>
      </x:c>
      <x:c r="B14" s="39" t="str">
        <x:f>IF($B$208="","",IFERROR(VLOOKUP($B$208,$A$75:$T$202,16,FALSE),""))</x:f>
        <x:v>SCALAR-14</x:v>
      </x:c>
      <x:c r="C14" s="39" t="str">
        <x:f>IF($B$209="","",IFERROR(VLOOKUP($B$209,$A$75:$T$202,16,FALSE),""))</x:f>
        <x:v>SCALAR-14</x:v>
      </x:c>
      <x:c r="D14" s="39" t="str">
        <x:f>IF($B$210="","",IFERROR(VLOOKUP($B$210,$A$75:$T$202,16,FALSE),""))</x:f>
        <x:v>SCALAR-14</x:v>
      </x:c>
      <x:c r="E14" s="39" t="str">
        <x:f>IF($B$211="","",IFERROR(VLOOKUP($B$211,$A$75:$T$202,16,FALSE),""))</x:f>
        <x:v>SCALAR-14</x:v>
      </x:c>
      <x:c r="F14" s="39" t="str">
        <x:f>IF($B$212="","",IFERROR(VLOOKUP($B$212,$A$75:$T$202,16,FALSE),""))</x:f>
        <x:v>SCALAR-14</x:v>
      </x:c>
      <x:c r="G14" s="39" t="str">
        <x:f>IF($B$213="","",IFERROR(VLOOKUP($B$213,$A$75:$T$202,16,FALSE),""))</x:f>
        <x:v>SCALAR-14</x:v>
      </x:c>
      <x:c r="H14" s="39" t="str">
        <x:f>IF($B$214="","",IFERROR(VLOOKUP($B$214,$A$75:$T$202,16,FALSE),""))</x:f>
        <x:v>SCALAR-14</x:v>
      </x:c>
      <x:c r="I14" s="39" t="str">
        <x:f>IF($B$215="","",IFERROR(VLOOKUP($B$215,$A$75:$T$202,16,FALSE),""))</x:f>
        <x:v>SCALAR-14</x:v>
      </x:c>
      <x:c r="J14" s="39" t="str">
        <x:f>IF($B$216="","",IFERROR(VLOOKUP($B$216,$A$75:$T$202,16,FALSE),""))</x:f>
        <x:v>SCALAR-14</x:v>
      </x:c>
      <x:c r="K14" s="39" t="str">
        <x:f>IF($B$217="","",IFERROR(VLOOKUP($B$217,$A$75:$T$202,16,FALSE),""))</x:f>
        <x:v>SCALAR-14</x:v>
      </x:c>
      <x:c r="L14" s="39" t="str">
        <x:f>IF($B$218="","",IFERROR(VLOOKUP($B$218,$A$75:$T$202,16,FALSE),""))</x:f>
        <x:v>SCALAR-14</x:v>
      </x:c>
      <x:c r="M14" s="39" t="str">
        <x:f>IF($B$219="","",IFERROR(VLOOKUP($B$219,$A$75:$T$202,16,FALSE),""))</x:f>
        <x:v>SCALAR-14</x:v>
      </x:c>
      <x:c r="N14" s="39" t="str">
        <x:f>IF($B$220="","",IFERROR(VLOOKUP($B$220,$A$75:$T$202,16,FALSE),""))</x:f>
        <x:v>SCALAR-14</x:v>
      </x:c>
      <x:c r="O14" s="39" t="str">
        <x:f>IF($B$221="","",IFERROR(VLOOKUP($B$221,$A$75:$T$202,16,FALSE),""))</x:f>
        <x:v>SCALAR-14</x:v>
      </x:c>
      <x:c r="P14" s="39" t="str">
        <x:f>IF($B$222="","",IFERROR(VLOOKUP($B$222,$A$75:$T$202,16,FALSE),""))</x:f>
        <x:v>SCALAR-10</x:v>
      </x:c>
      <x:c r="Q14" s="39" t="str">
        <x:f>IF($B$223="","",IFERROR(VLOOKUP($B$223,$A$75:$T$202,16,FALSE),""))</x:f>
        <x:v>SCALAR-10</x:v>
      </x:c>
      <x:c r="R14" s="1" t="n"/>
      <x:c r="S14" s="1" t="n"/>
      <x:c r="T14" s="1" t="n"/>
    </x:row>
    <x:row r="15">
      <x:c r="A15" s="38" t="inlineStr">
        <x:is>
          <x:t xml:space="preserve">TRUST</x:t>
        </x:is>
      </x:c>
      <x:c r="B15" s="39" t="str">
        <x:f>IF($B$208="","",IFERROR(VLOOKUP($B$208,$A$75:$T$202,6,FALSE),""))</x:f>
        <x:v>₸1</x:v>
      </x:c>
      <x:c r="C15" s="39" t="str">
        <x:f>IF($B$209="","",IFERROR(VLOOKUP($B$209,$A$75:$T$202,6,FALSE),""))</x:f>
        <x:v>₸1</x:v>
      </x:c>
      <x:c r="D15" s="39" t="str">
        <x:f>IF($B$210="","",IFERROR(VLOOKUP($B$210,$A$75:$T$202,6,FALSE),""))</x:f>
        <x:v>₸1</x:v>
      </x:c>
      <x:c r="E15" s="39" t="str">
        <x:f>IF($B$211="","",IFERROR(VLOOKUP($B$211,$A$75:$T$202,6,FALSE),""))</x:f>
        <x:v>₸1</x:v>
      </x:c>
      <x:c r="F15" s="39" t="str">
        <x:f>IF($B$212="","",IFERROR(VLOOKUP($B$212,$A$75:$T$202,6,FALSE),""))</x:f>
        <x:v>₸1</x:v>
      </x:c>
      <x:c r="G15" s="39" t="str">
        <x:f>IF($B$213="","",IFERROR(VLOOKUP($B$213,$A$75:$T$202,6,FALSE),""))</x:f>
        <x:v>₸1</x:v>
      </x:c>
      <x:c r="H15" s="39" t="str">
        <x:f>IF($B$214="","",IFERROR(VLOOKUP($B$214,$A$75:$T$202,6,FALSE),""))</x:f>
        <x:v>₸1</x:v>
      </x:c>
      <x:c r="I15" s="39" t="str">
        <x:f>IF($B$215="","",IFERROR(VLOOKUP($B$215,$A$75:$T$202,6,FALSE),""))</x:f>
        <x:v>₸1</x:v>
      </x:c>
      <x:c r="J15" s="39" t="str">
        <x:f>IF($B$216="","",IFERROR(VLOOKUP($B$216,$A$75:$T$202,6,FALSE),""))</x:f>
        <x:v>₸1</x:v>
      </x:c>
      <x:c r="K15" s="39" t="str">
        <x:f>IF($B$217="","",IFERROR(VLOOKUP($B$217,$A$75:$T$202,6,FALSE),""))</x:f>
        <x:v>₸1</x:v>
      </x:c>
      <x:c r="L15" s="39" t="str">
        <x:f>IF($B$218="","",IFERROR(VLOOKUP($B$218,$A$75:$T$202,6,FALSE),""))</x:f>
        <x:v>₸1</x:v>
      </x:c>
      <x:c r="M15" s="39" t="str">
        <x:f>IF($B$219="","",IFERROR(VLOOKUP($B$219,$A$75:$T$202,6,FALSE),""))</x:f>
        <x:v>₸1</x:v>
      </x:c>
      <x:c r="N15" s="39" t="str">
        <x:f>IF($B$220="","",IFERROR(VLOOKUP($B$220,$A$75:$T$202,6,FALSE),""))</x:f>
        <x:v>₸1</x:v>
      </x:c>
      <x:c r="O15" s="39" t="str">
        <x:f>IF($B$221="","",IFERROR(VLOOKUP($B$221,$A$75:$T$202,6,FALSE),""))</x:f>
        <x:v>₸1</x:v>
      </x:c>
      <x:c r="P15" s="39" t="str">
        <x:f>IF($B$222="","",IFERROR(VLOOKUP($B$222,$A$75:$T$202,6,FALSE),""))</x:f>
        <x:v>₸1</x:v>
      </x:c>
      <x:c r="Q15" s="39" t="str">
        <x:f>IF($B$223="","",IFERROR(VLOOKUP($B$223,$A$75:$T$202,6,FALSE),""))</x:f>
        <x:v>₸1</x:v>
      </x:c>
      <x:c r="R15" s="1" t="n"/>
      <x:c r="S15" s="1" t="n"/>
      <x:c r="T15" s="1" t="n"/>
    </x:row>
    <x:row r="16">
      <x:c r="A16" s="38" t="inlineStr">
        <x:is>
          <x:t xml:space="preserve">BIT TYPE</x:t>
        </x:is>
      </x:c>
      <x:c r="B16" s="39" t="str">
        <x:f>IF($D$208="","",$D$208)</x:f>
        <x:v>1</x:v>
      </x:c>
      <x:c r="C16" s="39" t="str">
        <x:f>IF($D$209="","",$D$209)</x:f>
        <x:v>1</x:v>
      </x:c>
      <x:c r="D16" s="39" t="str">
        <x:f>IF($D$210="","",$D$210)</x:f>
        <x:v>1</x:v>
      </x:c>
      <x:c r="E16" s="39" t="str">
        <x:f>IF($D$211="","",$D$211)</x:f>
        <x:v>1</x:v>
      </x:c>
      <x:c r="F16" s="39" t="str">
        <x:f>IF($D$212="","",$D$212)</x:f>
        <x:v>1</x:v>
      </x:c>
      <x:c r="G16" s="39" t="str">
        <x:f>IF($D$213="","",$D$213)</x:f>
        <x:v>1</x:v>
      </x:c>
      <x:c r="H16" s="39" t="str">
        <x:f>IF($D$214="","",$D$214)</x:f>
        <x:v>1</x:v>
      </x:c>
      <x:c r="I16" s="39" t="str">
        <x:f>IF($D$215="","",$D$215)</x:f>
        <x:v>1</x:v>
      </x:c>
      <x:c r="J16" s="39" t="str">
        <x:f>IF($D$216="","",$D$216)</x:f>
        <x:v>1</x:v>
      </x:c>
      <x:c r="K16" s="39" t="str">
        <x:f>IF($D$217="","",$D$217)</x:f>
        <x:v>1</x:v>
      </x:c>
      <x:c r="L16" s="39" t="str">
        <x:f>IF($D$218="","",$D$218)</x:f>
        <x:v>1</x:v>
      </x:c>
      <x:c r="M16" s="39" t="str">
        <x:f>IF($D$219="","",$D$219)</x:f>
        <x:v>1</x:v>
      </x:c>
      <x:c r="N16" s="39" t="str">
        <x:f>IF($D$220="","",$D$220)</x:f>
        <x:v>1</x:v>
      </x:c>
      <x:c r="O16" s="39" t="str">
        <x:f>IF($D$221="","",$D$221)</x:f>
        <x:v>1</x:v>
      </x:c>
      <x:c r="P16" s="39" t="str">
        <x:f>IF($D$222="","",$D$222)</x:f>
        <x:v>1</x:v>
      </x:c>
      <x:c r="Q16" s="39" t="str">
        <x:f>IF($D$223="","",$D$223)</x:f>
        <x:v>1</x:v>
      </x:c>
      <x:c r="R16" s="1" t="n"/>
      <x:c r="S16" s="1" t="n"/>
      <x:c r="T16" s="1" t="n"/>
    </x:row>
    <x:row r="17">
      <x:c r="A17" s="38" t="inlineStr">
        <x:is>
          <x:t xml:space="preserve">POSITION</x:t>
        </x:is>
      </x:c>
      <x:c r="B17" s="39" t="str">
        <x:f>$A$208</x:f>
        <x:v>B000</x:v>
      </x:c>
      <x:c r="C17" s="39" t="str">
        <x:f>$A$209</x:f>
        <x:v>B001</x:v>
      </x:c>
      <x:c r="D17" s="39" t="str">
        <x:f>$A$210</x:f>
        <x:v>B002</x:v>
      </x:c>
      <x:c r="E17" s="39" t="str">
        <x:f>$A$211</x:f>
        <x:v>B003</x:v>
      </x:c>
      <x:c r="F17" s="39" t="str">
        <x:f>$A$212</x:f>
        <x:v>B004</x:v>
      </x:c>
      <x:c r="G17" s="39" t="str">
        <x:f>$A$213</x:f>
        <x:v>B005</x:v>
      </x:c>
      <x:c r="H17" s="39" t="str">
        <x:f>$A$214</x:f>
        <x:v>B006</x:v>
      </x:c>
      <x:c r="I17" s="39" t="str">
        <x:f>$A$215</x:f>
        <x:v>B007</x:v>
      </x:c>
      <x:c r="J17" s="39" t="str">
        <x:f>$A$216</x:f>
        <x:v>B008</x:v>
      </x:c>
      <x:c r="K17" s="39" t="str">
        <x:f>$A$217</x:f>
        <x:v>B009</x:v>
      </x:c>
      <x:c r="L17" s="39" t="str">
        <x:f>$A$218</x:f>
        <x:v>B010</x:v>
      </x:c>
      <x:c r="M17" s="39" t="str">
        <x:f>$A$219</x:f>
        <x:v>B011</x:v>
      </x:c>
      <x:c r="N17" s="39" t="str">
        <x:f>$A$220</x:f>
        <x:v>B012</x:v>
      </x:c>
      <x:c r="O17" s="39" t="str">
        <x:f>$A$221</x:f>
        <x:v>B013</x:v>
      </x:c>
      <x:c r="P17" s="39" t="str">
        <x:f>$A$222</x:f>
        <x:v>B014</x:v>
      </x:c>
      <x:c r="Q17" s="39" t="str">
        <x:f>$A$223</x:f>
        <x:v>B015</x:v>
      </x:c>
      <x:c r="R17" s="1" t="n"/>
      <x:c r="S17" s="1" t="n"/>
      <x:c r="T17" s="1" t="n"/>
    </x:row>
    <x:row r="18">
      <x:c r="A18" s="38" t="inlineStr">
        <x:is>
          <x:t xml:space="preserve">STATE</x:t>
        </x:is>
      </x:c>
      <x:c r="B18" s="45" t="n">
        <x:v>0</x:v>
      </x:c>
      <x:c r="C18" s="45" t="n">
        <x:v>0</x:v>
      </x:c>
      <x:c r="D18" s="45" t="n">
        <x:v>0</x:v>
      </x:c>
      <x:c r="E18" s="45" t="n">
        <x:v>0</x:v>
      </x:c>
      <x:c r="F18" s="45" t="n">
        <x:v>0</x:v>
      </x:c>
      <x:c r="G18" s="45" t="n">
        <x:v>1</x:v>
      </x:c>
      <x:c r="H18" s="45" t="n">
        <x:v>1</x:v>
      </x:c>
      <x:c r="I18" s="45" t="n">
        <x:v>0</x:v>
      </x:c>
      <x:c r="J18" s="45" t="n">
        <x:v>1</x:v>
      </x:c>
      <x:c r="K18" s="45" t="n">
        <x:v>0</x:v>
      </x:c>
      <x:c r="L18" s="45" t="n">
        <x:v>0</x:v>
      </x:c>
      <x:c r="M18" s="45" t="n">
        <x:v>1</x:v>
      </x:c>
      <x:c r="N18" s="45" t="n">
        <x:v>0</x:v>
      </x:c>
      <x:c r="O18" s="45" t="n">
        <x:v>0</x:v>
      </x:c>
      <x:c r="P18" s="45" t="n">
        <x:v>0</x:v>
      </x:c>
      <x:c r="Q18" s="45" t="n">
        <x:v>0</x:v>
      </x:c>
      <x:c r="R18" s="1" t="n"/>
      <x:c r="S18" s="1" t="n"/>
      <x:c r="T18" s="1" t="n"/>
    </x:row>
    <x:row r="19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</x:row>
    <x:row r="20">
      <x:c r="A20" s="148" t="inlineStr">
        <x:is>
          <x:t xml:space="preserve">B016–B031</x:t>
        </x:is>
      </x:c>
      <x:c r="B20" s="164" t="n"/>
      <x:c r="C20" s="164" t="n"/>
      <x:c r="D20" s="164" t="n"/>
      <x:c r="E20" s="164" t="n"/>
      <x:c r="F20" s="164" t="n"/>
      <x:c r="G20" s="164" t="n"/>
      <x:c r="H20" s="164" t="n"/>
      <x:c r="I20" s="164" t="n"/>
      <x:c r="J20" s="164" t="n"/>
      <x:c r="K20" s="164" t="n"/>
      <x:c r="L20" s="164" t="n"/>
      <x:c r="M20" s="164" t="n"/>
      <x:c r="N20" s="164" t="n"/>
      <x:c r="O20" s="164" t="n"/>
      <x:c r="P20" s="164" t="n"/>
      <x:c r="Q20" s="164" t="n"/>
      <x:c r="R20" s="164" t="n"/>
      <x:c r="S20" s="164" t="n"/>
      <x:c r="T20" s="164" t="n"/>
    </x:row>
    <x:row r="21">
      <x:c r="A21" s="38" t="inlineStr">
        <x:is>
          <x:t xml:space="preserve">BITGROUP</x:t>
        </x:is>
      </x:c>
      <x:c r="B21" s="39" t="str">
        <x:f>IF($B$224="","",IFERROR(VLOOKUP($B$224,$A$75:$T$202,16,FALSE),""))</x:f>
        <x:v>SCALAR-10</x:v>
      </x:c>
      <x:c r="C21" s="39" t="str">
        <x:f>IF($B$225="","",IFERROR(VLOOKUP($B$225,$A$75:$T$202,16,FALSE),""))</x:f>
        <x:v>SCALAR-10</x:v>
      </x:c>
      <x:c r="D21" s="39" t="str">
        <x:f>IF($B$226="","",IFERROR(VLOOKUP($B$226,$A$75:$T$202,16,FALSE),""))</x:f>
        <x:v>SCALAR-10</x:v>
      </x:c>
      <x:c r="E21" s="39" t="str">
        <x:f>IF($B$227="","",IFERROR(VLOOKUP($B$227,$A$75:$T$202,16,FALSE),""))</x:f>
        <x:v>SCALAR-10</x:v>
      </x:c>
      <x:c r="F21" s="39" t="str">
        <x:f>IF($B$228="","",IFERROR(VLOOKUP($B$228,$A$75:$T$202,16,FALSE),""))</x:f>
        <x:v>SCALAR-10</x:v>
      </x:c>
      <x:c r="G21" s="39" t="str">
        <x:f>IF($B$229="","",IFERROR(VLOOKUP($B$229,$A$75:$T$202,16,FALSE),""))</x:f>
        <x:v>SCALAR-10</x:v>
      </x:c>
      <x:c r="H21" s="39" t="str">
        <x:f>IF($B$230="","",IFERROR(VLOOKUP($B$230,$A$75:$T$202,16,FALSE),""))</x:f>
        <x:v>SCALAR-10</x:v>
      </x:c>
      <x:c r="I21" s="39" t="str">
        <x:f>IF($B$231="","",IFERROR(VLOOKUP($B$231,$A$75:$T$202,16,FALSE),""))</x:f>
        <x:v>SCALAR-10</x:v>
      </x:c>
      <x:c r="J21" s="39" t="str">
        <x:f>IF($B$232="","",IFERROR(VLOOKUP($B$232,$A$75:$T$202,16,FALSE),""))</x:f>
        <x:v>SCALAR-10</x:v>
      </x:c>
      <x:c r="K21" s="39" t="str">
        <x:f>IF($B$233="","",IFERROR(VLOOKUP($B$233,$A$75:$T$202,16,FALSE),""))</x:f>
        <x:v>SCALAR-10</x:v>
      </x:c>
      <x:c r="L21" s="39" t="str">
        <x:f>IF($B$234="","",IFERROR(VLOOKUP($B$234,$A$75:$T$202,16,FALSE),""))</x:f>
        <x:v>SCALAR-10</x:v>
      </x:c>
      <x:c r="M21" s="39" t="str">
        <x:f>IF($B$235="","",IFERROR(VLOOKUP($B$235,$A$75:$T$202,16,FALSE),""))</x:f>
        <x:v>SCALAR-10</x:v>
      </x:c>
      <x:c r="N21" s="39" t="str">
        <x:f>IF($B$236="","",IFERROR(VLOOKUP($B$236,$A$75:$T$202,16,FALSE),""))</x:f>
        <x:v>SCALAR-10</x:v>
      </x:c>
      <x:c r="O21" s="39" t="str">
        <x:f>IF($B$237="","",IFERROR(VLOOKUP($B$237,$A$75:$T$202,16,FALSE),""))</x:f>
        <x:v>SCALAR-10</x:v>
      </x:c>
      <x:c r="P21" s="39" t="str">
        <x:f>IF($B$238="","",IFERROR(VLOOKUP($B$238,$A$75:$T$202,16,FALSE),""))</x:f>
        <x:v>SCALAR-10</x:v>
      </x:c>
      <x:c r="Q21" s="39" t="str">
        <x:f>IF($B$239="","",IFERROR(VLOOKUP($B$239,$A$75:$T$202,16,FALSE),""))</x:f>
        <x:v>SCALAR-10</x:v>
      </x:c>
      <x:c r="R21" s="1" t="n"/>
      <x:c r="S21" s="1" t="n"/>
      <x:c r="T21" s="1" t="n"/>
    </x:row>
    <x:row r="22">
      <x:c r="A22" s="38" t="inlineStr">
        <x:is>
          <x:t xml:space="preserve">TRUST</x:t>
        </x:is>
      </x:c>
      <x:c r="B22" s="39" t="str">
        <x:f>IF($B$224="","",IFERROR(VLOOKUP($B$224,$A$75:$T$202,6,FALSE),""))</x:f>
        <x:v>₸1</x:v>
      </x:c>
      <x:c r="C22" s="39" t="str">
        <x:f>IF($B$225="","",IFERROR(VLOOKUP($B$225,$A$75:$T$202,6,FALSE),""))</x:f>
        <x:v>₸1</x:v>
      </x:c>
      <x:c r="D22" s="39" t="str">
        <x:f>IF($B$226="","",IFERROR(VLOOKUP($B$226,$A$75:$T$202,6,FALSE),""))</x:f>
        <x:v>₸1</x:v>
      </x:c>
      <x:c r="E22" s="39" t="str">
        <x:f>IF($B$227="","",IFERROR(VLOOKUP($B$227,$A$75:$T$202,6,FALSE),""))</x:f>
        <x:v>₸1</x:v>
      </x:c>
      <x:c r="F22" s="39" t="str">
        <x:f>IF($B$228="","",IFERROR(VLOOKUP($B$228,$A$75:$T$202,6,FALSE),""))</x:f>
        <x:v>₸1</x:v>
      </x:c>
      <x:c r="G22" s="39" t="str">
        <x:f>IF($B$229="","",IFERROR(VLOOKUP($B$229,$A$75:$T$202,6,FALSE),""))</x:f>
        <x:v>₸1</x:v>
      </x:c>
      <x:c r="H22" s="39" t="str">
        <x:f>IF($B$230="","",IFERROR(VLOOKUP($B$230,$A$75:$T$202,6,FALSE),""))</x:f>
        <x:v>₸1</x:v>
      </x:c>
      <x:c r="I22" s="39" t="str">
        <x:f>IF($B$231="","",IFERROR(VLOOKUP($B$231,$A$75:$T$202,6,FALSE),""))</x:f>
        <x:v>₸1</x:v>
      </x:c>
      <x:c r="J22" s="39" t="str">
        <x:f>IF($B$232="","",IFERROR(VLOOKUP($B$232,$A$75:$T$202,6,FALSE),""))</x:f>
        <x:v>₸1</x:v>
      </x:c>
      <x:c r="K22" s="39" t="str">
        <x:f>IF($B$233="","",IFERROR(VLOOKUP($B$233,$A$75:$T$202,6,FALSE),""))</x:f>
        <x:v>₸1</x:v>
      </x:c>
      <x:c r="L22" s="39" t="str">
        <x:f>IF($B$234="","",IFERROR(VLOOKUP($B$234,$A$75:$T$202,6,FALSE),""))</x:f>
        <x:v>₸1</x:v>
      </x:c>
      <x:c r="M22" s="39" t="str">
        <x:f>IF($B$235="","",IFERROR(VLOOKUP($B$235,$A$75:$T$202,6,FALSE),""))</x:f>
        <x:v>₸1</x:v>
      </x:c>
      <x:c r="N22" s="39" t="str">
        <x:f>IF($B$236="","",IFERROR(VLOOKUP($B$236,$A$75:$T$202,6,FALSE),""))</x:f>
        <x:v>₸1</x:v>
      </x:c>
      <x:c r="O22" s="39" t="str">
        <x:f>IF($B$237="","",IFERROR(VLOOKUP($B$237,$A$75:$T$202,6,FALSE),""))</x:f>
        <x:v>₸1</x:v>
      </x:c>
      <x:c r="P22" s="39" t="str">
        <x:f>IF($B$238="","",IFERROR(VLOOKUP($B$238,$A$75:$T$202,6,FALSE),""))</x:f>
        <x:v>₸1</x:v>
      </x:c>
      <x:c r="Q22" s="39" t="str">
        <x:f>IF($B$239="","",IFERROR(VLOOKUP($B$239,$A$75:$T$202,6,FALSE),""))</x:f>
        <x:v>₸1</x:v>
      </x:c>
      <x:c r="R22" s="1" t="n"/>
      <x:c r="S22" s="1" t="n"/>
      <x:c r="T22" s="1" t="n"/>
    </x:row>
    <x:row r="23">
      <x:c r="A23" s="38" t="inlineStr">
        <x:is>
          <x:t xml:space="preserve">BIT TYPE</x:t>
        </x:is>
      </x:c>
      <x:c r="B23" s="39" t="str">
        <x:f>IF($D$224="","",$D$224)</x:f>
        <x:v>1</x:v>
      </x:c>
      <x:c r="C23" s="39" t="str">
        <x:f>IF($D$225="","",$D$225)</x:f>
        <x:v>1</x:v>
      </x:c>
      <x:c r="D23" s="39" t="str">
        <x:f>IF($D$226="","",$D$226)</x:f>
        <x:v>1</x:v>
      </x:c>
      <x:c r="E23" s="39" t="str">
        <x:f>IF($D$227="","",$D$227)</x:f>
        <x:v>1</x:v>
      </x:c>
      <x:c r="F23" s="39" t="str">
        <x:f>IF($D$228="","",$D$228)</x:f>
        <x:v>1</x:v>
      </x:c>
      <x:c r="G23" s="39" t="str">
        <x:f>IF($D$229="","",$D$229)</x:f>
        <x:v>1</x:v>
      </x:c>
      <x:c r="H23" s="39" t="str">
        <x:f>IF($D$230="","",$D$230)</x:f>
        <x:v>1</x:v>
      </x:c>
      <x:c r="I23" s="39" t="str">
        <x:f>IF($D$231="","",$D$231)</x:f>
        <x:v>1</x:v>
      </x:c>
      <x:c r="J23" s="39" t="str">
        <x:f>IF($D$232="","",$D$232)</x:f>
        <x:v>1</x:v>
      </x:c>
      <x:c r="K23" s="39" t="str">
        <x:f>IF($D$233="","",$D$233)</x:f>
        <x:v>1</x:v>
      </x:c>
      <x:c r="L23" s="39" t="str">
        <x:f>IF($D$234="","",$D$234)</x:f>
        <x:v>1</x:v>
      </x:c>
      <x:c r="M23" s="39" t="str">
        <x:f>IF($D$235="","",$D$235)</x:f>
        <x:v>1</x:v>
      </x:c>
      <x:c r="N23" s="39" t="str">
        <x:f>IF($D$236="","",$D$236)</x:f>
        <x:v>1</x:v>
      </x:c>
      <x:c r="O23" s="39" t="str">
        <x:f>IF($D$237="","",$D$237)</x:f>
        <x:v>1</x:v>
      </x:c>
      <x:c r="P23" s="39" t="str">
        <x:f>IF($D$238="","",$D$238)</x:f>
        <x:v>1</x:v>
      </x:c>
      <x:c r="Q23" s="39" t="str">
        <x:f>IF($D$239="","",$D$239)</x:f>
        <x:v>1</x:v>
      </x:c>
      <x:c r="R23" s="1" t="n"/>
      <x:c r="S23" s="1" t="n"/>
      <x:c r="T23" s="1" t="n"/>
    </x:row>
    <x:row r="24">
      <x:c r="A24" s="38" t="inlineStr">
        <x:is>
          <x:t xml:space="preserve">POSITION</x:t>
        </x:is>
      </x:c>
      <x:c r="B24" s="39" t="str">
        <x:f>$A$224</x:f>
        <x:v>B016</x:v>
      </x:c>
      <x:c r="C24" s="39" t="str">
        <x:f>$A$225</x:f>
        <x:v>B017</x:v>
      </x:c>
      <x:c r="D24" s="39" t="str">
        <x:f>$A$226</x:f>
        <x:v>B018</x:v>
      </x:c>
      <x:c r="E24" s="39" t="str">
        <x:f>$A$227</x:f>
        <x:v>B019</x:v>
      </x:c>
      <x:c r="F24" s="39" t="str">
        <x:f>$A$228</x:f>
        <x:v>B020</x:v>
      </x:c>
      <x:c r="G24" s="39" t="str">
        <x:f>$A$229</x:f>
        <x:v>B021</x:v>
      </x:c>
      <x:c r="H24" s="39" t="str">
        <x:f>$A$230</x:f>
        <x:v>B022</x:v>
      </x:c>
      <x:c r="I24" s="39" t="str">
        <x:f>$A$231</x:f>
        <x:v>B023</x:v>
      </x:c>
      <x:c r="J24" s="39" t="str">
        <x:f>$A$232</x:f>
        <x:v>B024</x:v>
      </x:c>
      <x:c r="K24" s="39" t="str">
        <x:f>$A$233</x:f>
        <x:v>B025</x:v>
      </x:c>
      <x:c r="L24" s="39" t="str">
        <x:f>$A$234</x:f>
        <x:v>B026</x:v>
      </x:c>
      <x:c r="M24" s="39" t="str">
        <x:f>$A$235</x:f>
        <x:v>B027</x:v>
      </x:c>
      <x:c r="N24" s="39" t="str">
        <x:f>$A$236</x:f>
        <x:v>B028</x:v>
      </x:c>
      <x:c r="O24" s="39" t="str">
        <x:f>$A$237</x:f>
        <x:v>B029</x:v>
      </x:c>
      <x:c r="P24" s="39" t="str">
        <x:f>$A$238</x:f>
        <x:v>B030</x:v>
      </x:c>
      <x:c r="Q24" s="39" t="str">
        <x:f>$A$239</x:f>
        <x:v>B031</x:v>
      </x:c>
      <x:c r="R24" s="1" t="n"/>
      <x:c r="S24" s="1" t="n"/>
      <x:c r="T24" s="1" t="n"/>
    </x:row>
    <x:row r="25">
      <x:c r="A25" s="38" t="inlineStr">
        <x:is>
          <x:t xml:space="preserve">STATE</x:t>
        </x:is>
      </x:c>
      <x:c r="B25" s="45" t="n">
        <x:v>1</x:v>
      </x:c>
      <x:c r="C25" s="45" t="n">
        <x:v>0</x:v>
      </x:c>
      <x:c r="D25" s="45" t="n">
        <x:v>1</x:v>
      </x:c>
      <x:c r="E25" s="45" t="n">
        <x:v>1</x:v>
      </x:c>
      <x:c r="F25" s="45" t="n">
        <x:v>0</x:v>
      </x:c>
      <x:c r="G25" s="45" t="n">
        <x:v>1</x:v>
      </x:c>
      <x:c r="H25" s="45" t="n">
        <x:v>0</x:v>
      </x:c>
      <x:c r="I25" s="45" t="n">
        <x:v>0</x:v>
      </x:c>
      <x:c r="J25" s="45" t="n">
        <x:v>0</x:v>
      </x:c>
      <x:c r="K25" s="45" t="n">
        <x:v>0</x:v>
      </x:c>
      <x:c r="L25" s="45" t="n">
        <x:v>1</x:v>
      </x:c>
      <x:c r="M25" s="45" t="n">
        <x:v>0</x:v>
      </x:c>
      <x:c r="N25" s="45" t="n">
        <x:v>1</x:v>
      </x:c>
      <x:c r="O25" s="45" t="n">
        <x:v>0</x:v>
      </x:c>
      <x:c r="P25" s="45" t="n">
        <x:v>0</x:v>
      </x:c>
      <x:c r="Q25" s="45" t="n">
        <x:v>0</x:v>
      </x:c>
      <x:c r="R25" s="1" t="n"/>
      <x:c r="S25" s="1" t="n"/>
      <x:c r="T25" s="1" t="n"/>
    </x:row>
    <x:row r="26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</x:row>
    <x:row r="27">
      <x:c r="A27" s="148" t="inlineStr">
        <x:is>
          <x:t xml:space="preserve">B032–B047</x:t>
        </x:is>
      </x:c>
      <x:c r="B27" s="164" t="n"/>
      <x:c r="C27" s="164" t="n"/>
      <x:c r="D27" s="164" t="n"/>
      <x:c r="E27" s="164" t="n"/>
      <x:c r="F27" s="164" t="n"/>
      <x:c r="G27" s="164" t="n"/>
      <x:c r="H27" s="164" t="n"/>
      <x:c r="I27" s="164" t="n"/>
      <x:c r="J27" s="164" t="n"/>
      <x:c r="K27" s="164" t="n"/>
      <x:c r="L27" s="164" t="n"/>
      <x:c r="M27" s="164" t="n"/>
      <x:c r="N27" s="164" t="n"/>
      <x:c r="O27" s="164" t="n"/>
      <x:c r="P27" s="164" t="n"/>
      <x:c r="Q27" s="164" t="n"/>
      <x:c r="R27" s="164" t="n"/>
      <x:c r="S27" s="164" t="n"/>
      <x:c r="T27" s="164" t="n"/>
    </x:row>
    <x:row r="28">
      <x:c r="A28" s="38" t="inlineStr">
        <x:is>
          <x:t xml:space="preserve">BITGROUP</x:t>
        </x:is>
      </x:c>
      <x:c r="B28" s="39" t="str">
        <x:f>IF($B$240="","",IFERROR(VLOOKUP($B$240,$A$75:$T$202,16,FALSE),""))</x:f>
        <x:v>SCALAR-10</x:v>
      </x:c>
      <x:c r="C28" s="39" t="str">
        <x:f>IF($B$241="","",IFERROR(VLOOKUP($B$241,$A$75:$T$202,16,FALSE),""))</x:f>
        <x:v>SCALAR-10</x:v>
      </x:c>
      <x:c r="D28" s="39" t="str">
        <x:f>IF($B$242="","",IFERROR(VLOOKUP($B$242,$A$75:$T$202,16,FALSE),""))</x:f>
        <x:v>SCALAR-10</x:v>
      </x:c>
      <x:c r="E28" s="39" t="str">
        <x:f>IF($B$243="","",IFERROR(VLOOKUP($B$243,$A$75:$T$202,16,FALSE),""))</x:f>
        <x:v>SCALAR-10</x:v>
      </x:c>
      <x:c r="F28" s="39" t="str">
        <x:f>IF($B$244="","",IFERROR(VLOOKUP($B$244,$A$75:$T$202,16,FALSE),""))</x:f>
        <x:v>SCALAR-10</x:v>
      </x:c>
      <x:c r="G28" s="39" t="str">
        <x:f>IF($B$245="","",IFERROR(VLOOKUP($B$245,$A$75:$T$202,16,FALSE),""))</x:f>
        <x:v>SCALAR-10</x:v>
      </x:c>
      <x:c r="H28" s="39" t="str">
        <x:f>IF($B$246="","",IFERROR(VLOOKUP($B$246,$A$75:$T$202,16,FALSE),""))</x:f>
        <x:v>SCALAR-10</x:v>
      </x:c>
      <x:c r="I28" s="39" t="str">
        <x:f>IF($B$247="","",IFERROR(VLOOKUP($B$247,$A$75:$T$202,16,FALSE),""))</x:f>
        <x:v>SCALAR-10</x:v>
      </x:c>
      <x:c r="J28" s="39" t="str">
        <x:f>IF($B$248="","",IFERROR(VLOOKUP($B$248,$A$75:$T$202,16,FALSE),""))</x:f>
        <x:v>SCALAR-10</x:v>
      </x:c>
      <x:c r="K28" s="39" t="str">
        <x:f>IF($B$249="","",IFERROR(VLOOKUP($B$249,$A$75:$T$202,16,FALSE),""))</x:f>
        <x:v>SCALAR-10</x:v>
      </x:c>
      <x:c r="L28" s="39" t="str">
        <x:f>IF($B$250="","",IFERROR(VLOOKUP($B$250,$A$75:$T$202,16,FALSE),""))</x:f>
        <x:v>SCALAR-10</x:v>
      </x:c>
      <x:c r="M28" s="39" t="str">
        <x:f>IF($B$251="","",IFERROR(VLOOKUP($B$251,$A$75:$T$202,16,FALSE),""))</x:f>
        <x:v>SCALAR-10</x:v>
      </x:c>
      <x:c r="N28" s="39" t="str">
        <x:f>IF($B$252="","",IFERROR(VLOOKUP($B$252,$A$75:$T$202,16,FALSE),""))</x:f>
        <x:v>SCALAR-7</x:v>
      </x:c>
      <x:c r="O28" s="39" t="str">
        <x:f>IF($B$253="","",IFERROR(VLOOKUP($B$253,$A$75:$T$202,16,FALSE),""))</x:f>
        <x:v>SCALAR-7</x:v>
      </x:c>
      <x:c r="P28" s="39" t="str">
        <x:f>IF($B$254="","",IFERROR(VLOOKUP($B$254,$A$75:$T$202,16,FALSE),""))</x:f>
        <x:v>SCALAR-7</x:v>
      </x:c>
      <x:c r="Q28" s="39" t="str">
        <x:f>IF($B$255="","",IFERROR(VLOOKUP($B$255,$A$75:$T$202,16,FALSE),""))</x:f>
        <x:v>SCALAR-7</x:v>
      </x:c>
      <x:c r="R28" s="1" t="n"/>
      <x:c r="S28" s="1" t="n"/>
      <x:c r="T28" s="1" t="n"/>
    </x:row>
    <x:row r="29">
      <x:c r="A29" s="38" t="inlineStr">
        <x:is>
          <x:t xml:space="preserve">TRUST</x:t>
        </x:is>
      </x:c>
      <x:c r="B29" s="39" t="str">
        <x:f>IF($B$240="","",IFERROR(VLOOKUP($B$240,$A$75:$T$202,6,FALSE),""))</x:f>
        <x:v>₸1</x:v>
      </x:c>
      <x:c r="C29" s="39" t="str">
        <x:f>IF($B$241="","",IFERROR(VLOOKUP($B$241,$A$75:$T$202,6,FALSE),""))</x:f>
        <x:v>₸1</x:v>
      </x:c>
      <x:c r="D29" s="39" t="str">
        <x:f>IF($B$242="","",IFERROR(VLOOKUP($B$242,$A$75:$T$202,6,FALSE),""))</x:f>
        <x:v>₸1</x:v>
      </x:c>
      <x:c r="E29" s="39" t="str">
        <x:f>IF($B$243="","",IFERROR(VLOOKUP($B$243,$A$75:$T$202,6,FALSE),""))</x:f>
        <x:v>₸1</x:v>
      </x:c>
      <x:c r="F29" s="39" t="str">
        <x:f>IF($B$244="","",IFERROR(VLOOKUP($B$244,$A$75:$T$202,6,FALSE),""))</x:f>
        <x:v>₸1</x:v>
      </x:c>
      <x:c r="G29" s="39" t="str">
        <x:f>IF($B$245="","",IFERROR(VLOOKUP($B$245,$A$75:$T$202,6,FALSE),""))</x:f>
        <x:v>₸1</x:v>
      </x:c>
      <x:c r="H29" s="39" t="str">
        <x:f>IF($B$246="","",IFERROR(VLOOKUP($B$246,$A$75:$T$202,6,FALSE),""))</x:f>
        <x:v>₸1</x:v>
      </x:c>
      <x:c r="I29" s="39" t="str">
        <x:f>IF($B$247="","",IFERROR(VLOOKUP($B$247,$A$75:$T$202,6,FALSE),""))</x:f>
        <x:v>₸1</x:v>
      </x:c>
      <x:c r="J29" s="39" t="str">
        <x:f>IF($B$248="","",IFERROR(VLOOKUP($B$248,$A$75:$T$202,6,FALSE),""))</x:f>
        <x:v>₸1</x:v>
      </x:c>
      <x:c r="K29" s="39" t="str">
        <x:f>IF($B$249="","",IFERROR(VLOOKUP($B$249,$A$75:$T$202,6,FALSE),""))</x:f>
        <x:v>₸1</x:v>
      </x:c>
      <x:c r="L29" s="39" t="str">
        <x:f>IF($B$250="","",IFERROR(VLOOKUP($B$250,$A$75:$T$202,6,FALSE),""))</x:f>
        <x:v>₸1</x:v>
      </x:c>
      <x:c r="M29" s="39" t="str">
        <x:f>IF($B$251="","",IFERROR(VLOOKUP($B$251,$A$75:$T$202,6,FALSE),""))</x:f>
        <x:v>₸1</x:v>
      </x:c>
      <x:c r="N29" s="39" t="str">
        <x:f>IF($B$252="","",IFERROR(VLOOKUP($B$252,$A$75:$T$202,6,FALSE),""))</x:f>
        <x:v>₸1</x:v>
      </x:c>
      <x:c r="O29" s="39" t="str">
        <x:f>IF($B$253="","",IFERROR(VLOOKUP($B$253,$A$75:$T$202,6,FALSE),""))</x:f>
        <x:v>₸1</x:v>
      </x:c>
      <x:c r="P29" s="39" t="str">
        <x:f>IF($B$254="","",IFERROR(VLOOKUP($B$254,$A$75:$T$202,6,FALSE),""))</x:f>
        <x:v>₸1</x:v>
      </x:c>
      <x:c r="Q29" s="39" t="str">
        <x:f>IF($B$255="","",IFERROR(VLOOKUP($B$255,$A$75:$T$202,6,FALSE),""))</x:f>
        <x:v>₸1</x:v>
      </x:c>
      <x:c r="R29" s="1" t="n"/>
      <x:c r="S29" s="1" t="n"/>
      <x:c r="T29" s="1" t="n"/>
    </x:row>
    <x:row r="30">
      <x:c r="A30" s="38" t="inlineStr">
        <x:is>
          <x:t xml:space="preserve">BIT TYPE</x:t>
        </x:is>
      </x:c>
      <x:c r="B30" s="39" t="str">
        <x:f>IF($D$240="","",$D$240)</x:f>
        <x:v>1</x:v>
      </x:c>
      <x:c r="C30" s="39" t="str">
        <x:f>IF($D$241="","",$D$241)</x:f>
        <x:v>1</x:v>
      </x:c>
      <x:c r="D30" s="39" t="str">
        <x:f>IF($D$242="","",$D$242)</x:f>
        <x:v>1</x:v>
      </x:c>
      <x:c r="E30" s="39" t="str">
        <x:f>IF($D$243="","",$D$243)</x:f>
        <x:v>1</x:v>
      </x:c>
      <x:c r="F30" s="39" t="str">
        <x:f>IF($D$244="","",$D$244)</x:f>
        <x:v>1</x:v>
      </x:c>
      <x:c r="G30" s="39" t="str">
        <x:f>IF($D$245="","",$D$245)</x:f>
        <x:v>1</x:v>
      </x:c>
      <x:c r="H30" s="39" t="str">
        <x:f>IF($D$246="","",$D$246)</x:f>
        <x:v>1</x:v>
      </x:c>
      <x:c r="I30" s="39" t="str">
        <x:f>IF($D$247="","",$D$247)</x:f>
        <x:v>1</x:v>
      </x:c>
      <x:c r="J30" s="39" t="str">
        <x:f>IF($D$248="","",$D$248)</x:f>
        <x:v>1</x:v>
      </x:c>
      <x:c r="K30" s="39" t="str">
        <x:f>IF($D$249="","",$D$249)</x:f>
        <x:v>1</x:v>
      </x:c>
      <x:c r="L30" s="39" t="str">
        <x:f>IF($D$250="","",$D$250)</x:f>
        <x:v>1</x:v>
      </x:c>
      <x:c r="M30" s="39" t="str">
        <x:f>IF($D$251="","",$D$251)</x:f>
        <x:v>1</x:v>
      </x:c>
      <x:c r="N30" s="39" t="str">
        <x:f>IF($D$252="","",$D$252)</x:f>
        <x:v>1</x:v>
      </x:c>
      <x:c r="O30" s="39" t="str">
        <x:f>IF($D$253="","",$D$253)</x:f>
        <x:v>1</x:v>
      </x:c>
      <x:c r="P30" s="39" t="str">
        <x:f>IF($D$254="","",$D$254)</x:f>
        <x:v>1</x:v>
      </x:c>
      <x:c r="Q30" s="39" t="str">
        <x:f>IF($D$255="","",$D$255)</x:f>
        <x:v>1</x:v>
      </x:c>
      <x:c r="R30" s="1" t="n"/>
      <x:c r="S30" s="1" t="n"/>
      <x:c r="T30" s="1" t="n"/>
    </x:row>
    <x:row r="31">
      <x:c r="A31" s="38" t="inlineStr">
        <x:is>
          <x:t xml:space="preserve">POSITION</x:t>
        </x:is>
      </x:c>
      <x:c r="B31" s="39" t="str">
        <x:f>$A$240</x:f>
        <x:v>B032</x:v>
      </x:c>
      <x:c r="C31" s="39" t="str">
        <x:f>$A$241</x:f>
        <x:v>B033</x:v>
      </x:c>
      <x:c r="D31" s="39" t="str">
        <x:f>$A$242</x:f>
        <x:v>B034</x:v>
      </x:c>
      <x:c r="E31" s="39" t="str">
        <x:f>$A$243</x:f>
        <x:v>B035</x:v>
      </x:c>
      <x:c r="F31" s="39" t="str">
        <x:f>$A$244</x:f>
        <x:v>B036</x:v>
      </x:c>
      <x:c r="G31" s="39" t="str">
        <x:f>$A$245</x:f>
        <x:v>B037</x:v>
      </x:c>
      <x:c r="H31" s="39" t="str">
        <x:f>$A$246</x:f>
        <x:v>B038</x:v>
      </x:c>
      <x:c r="I31" s="39" t="str">
        <x:f>$A$247</x:f>
        <x:v>B039</x:v>
      </x:c>
      <x:c r="J31" s="39" t="str">
        <x:f>$A$248</x:f>
        <x:v>B040</x:v>
      </x:c>
      <x:c r="K31" s="39" t="str">
        <x:f>$A$249</x:f>
        <x:v>B041</x:v>
      </x:c>
      <x:c r="L31" s="39" t="str">
        <x:f>$A$250</x:f>
        <x:v>B042</x:v>
      </x:c>
      <x:c r="M31" s="39" t="str">
        <x:f>$A$251</x:f>
        <x:v>B043</x:v>
      </x:c>
      <x:c r="N31" s="39" t="str">
        <x:f>$A$252</x:f>
        <x:v>B044</x:v>
      </x:c>
      <x:c r="O31" s="39" t="str">
        <x:f>$A$253</x:f>
        <x:v>B045</x:v>
      </x:c>
      <x:c r="P31" s="39" t="str">
        <x:f>$A$254</x:f>
        <x:v>B046</x:v>
      </x:c>
      <x:c r="Q31" s="39" t="str">
        <x:f>$A$255</x:f>
        <x:v>B047</x:v>
      </x:c>
      <x:c r="R31" s="1" t="n"/>
      <x:c r="S31" s="1" t="n"/>
      <x:c r="T31" s="1" t="n"/>
    </x:row>
    <x:row r="32">
      <x:c r="A32" s="38" t="inlineStr">
        <x:is>
          <x:t xml:space="preserve">STATE</x:t>
        </x:is>
      </x:c>
      <x:c r="B32" s="45" t="n">
        <x:v>0</x:v>
      </x:c>
      <x:c r="C32" s="45" t="n">
        <x:v>0</x:v>
      </x:c>
      <x:c r="D32" s="45" t="n">
        <x:v>0</x:v>
      </x:c>
      <x:c r="E32" s="45" t="n">
        <x:v>0</x:v>
      </x:c>
      <x:c r="F32" s="45" t="n">
        <x:v>0</x:v>
      </x:c>
      <x:c r="G32" s="45" t="n">
        <x:v>1</x:v>
      </x:c>
      <x:c r="H32" s="45" t="n">
        <x:v>1</x:v>
      </x:c>
      <x:c r="I32" s="45" t="n">
        <x:v>1</x:v>
      </x:c>
      <x:c r="J32" s="45" t="n">
        <x:v>1</x:v>
      </x:c>
      <x:c r="K32" s="45" t="n">
        <x:v>0</x:v>
      </x:c>
      <x:c r="L32" s="45" t="n">
        <x:v>0</x:v>
      </x:c>
      <x:c r="M32" s="45" t="n">
        <x:v>0</x:v>
      </x:c>
      <x:c r="N32" s="45" t="n">
        <x:v>1</x:v>
      </x:c>
      <x:c r="O32" s="45" t="n">
        <x:v>0</x:v>
      </x:c>
      <x:c r="P32" s="45" t="n">
        <x:v>1</x:v>
      </x:c>
      <x:c r="Q32" s="45" t="n">
        <x:v>1</x:v>
      </x:c>
      <x:c r="R32" s="1" t="n"/>
      <x:c r="S32" s="1" t="n"/>
      <x:c r="T32" s="1" t="n"/>
    </x:row>
    <x:row r="33">
      <x:c r="A33" s="1" t="n"/>
      <x:c r="B33" s="1" t="n"/>
      <x:c r="C33" s="1" t="n"/>
      <x:c r="D33" s="1" t="n"/>
      <x:c r="E33" s="1" t="n"/>
      <x:c r="F33" s="1" t="n"/>
      <x:c r="G33" s="1" t="n"/>
      <x:c r="H33" s="1" t="n"/>
      <x:c r="I33" s="1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</x:row>
    <x:row r="34">
      <x:c r="A34" s="148" t="inlineStr">
        <x:is>
          <x:t xml:space="preserve">B048–B063</x:t>
        </x:is>
      </x:c>
      <x:c r="B34" s="164" t="n"/>
      <x:c r="C34" s="164" t="n"/>
      <x:c r="D34" s="164" t="n"/>
      <x:c r="E34" s="164" t="n"/>
      <x:c r="F34" s="164" t="n"/>
      <x:c r="G34" s="164" t="n"/>
      <x:c r="H34" s="164" t="n"/>
      <x:c r="I34" s="164" t="n"/>
      <x:c r="J34" s="164" t="n"/>
      <x:c r="K34" s="164" t="n"/>
      <x:c r="L34" s="164" t="n"/>
      <x:c r="M34" s="164" t="n"/>
      <x:c r="N34" s="164" t="n"/>
      <x:c r="O34" s="164" t="n"/>
      <x:c r="P34" s="164" t="n"/>
      <x:c r="Q34" s="164" t="n"/>
      <x:c r="R34" s="164" t="n"/>
      <x:c r="S34" s="164" t="n"/>
      <x:c r="T34" s="164" t="n"/>
    </x:row>
    <x:row r="35">
      <x:c r="A35" s="38" t="inlineStr">
        <x:is>
          <x:t xml:space="preserve">BITGROUP</x:t>
        </x:is>
      </x:c>
      <x:c r="B35" s="39" t="str">
        <x:f>IF($B$256="","",IFERROR(VLOOKUP($B$256,$A$75:$T$202,16,FALSE),""))</x:f>
        <x:v>SCALAR-7</x:v>
      </x:c>
      <x:c r="C35" s="39" t="str">
        <x:f>IF($B$257="","",IFERROR(VLOOKUP($B$257,$A$75:$T$202,16,FALSE),""))</x:f>
        <x:v>SCALAR-7</x:v>
      </x:c>
      <x:c r="D35" s="39" t="str">
        <x:f>IF($B$258="","",IFERROR(VLOOKUP($B$258,$A$75:$T$202,16,FALSE),""))</x:f>
        <x:v>SCALAR-7</x:v>
      </x:c>
      <x:c r="E35" s="39" t="str">
        <x:f>IF($B$259="","",IFERROR(VLOOKUP($B$259,$A$75:$T$202,16,FALSE),""))</x:f>
        <x:v>SCALAR-7</x:v>
      </x:c>
      <x:c r="F35" s="39" t="str">
        <x:f>IF($B$260="","",IFERROR(VLOOKUP($B$260,$A$75:$T$202,16,FALSE),""))</x:f>
        <x:v>SCALAR-7</x:v>
      </x:c>
      <x:c r="G35" s="39" t="str">
        <x:f>IF($B$261="","",IFERROR(VLOOKUP($B$261,$A$75:$T$202,16,FALSE),""))</x:f>
        <x:v>SCALAR-7</x:v>
      </x:c>
      <x:c r="H35" s="39" t="str">
        <x:f>IF($B$262="","",IFERROR(VLOOKUP($B$262,$A$75:$T$202,16,FALSE),""))</x:f>
        <x:v>SCALAR-7</x:v>
      </x:c>
      <x:c r="I35" s="39" t="str">
        <x:f>IF($B$263="","",IFERROR(VLOOKUP($B$263,$A$75:$T$202,16,FALSE),""))</x:f>
        <x:v>SCALAR-7</x:v>
      </x:c>
      <x:c r="J35" s="39" t="str">
        <x:f>IF($B$264="","",IFERROR(VLOOKUP($B$264,$A$75:$T$202,16,FALSE),""))</x:f>
        <x:v>SCALAR-7</x:v>
      </x:c>
      <x:c r="K35" s="39" t="str">
        <x:f>IF($B$265="","",IFERROR(VLOOKUP($B$265,$A$75:$T$202,16,FALSE),""))</x:f>
        <x:v>SCALAR-7</x:v>
      </x:c>
      <x:c r="L35" s="39" t="str">
        <x:f>IF($B$266="","",IFERROR(VLOOKUP($B$266,$A$75:$T$202,16,FALSE),""))</x:f>
        <x:v>SCALAR-7</x:v>
      </x:c>
      <x:c r="M35" s="39" t="str">
        <x:f>IF($B$267="","",IFERROR(VLOOKUP($B$267,$A$75:$T$202,16,FALSE),""))</x:f>
        <x:v>SCALAR-7</x:v>
      </x:c>
      <x:c r="N35" s="39" t="str">
        <x:f>IF($B$268="","",IFERROR(VLOOKUP($B$268,$A$75:$T$202,16,FALSE),""))</x:f>
        <x:v>SCALAR-7</x:v>
      </x:c>
      <x:c r="O35" s="39" t="str">
        <x:f>IF($B$269="","",IFERROR(VLOOKUP($B$269,$A$75:$T$202,16,FALSE),""))</x:f>
        <x:v>SCALAR-7</x:v>
      </x:c>
      <x:c r="P35" s="39" t="str">
        <x:f>IF($B$270="","",IFERROR(VLOOKUP($B$270,$A$75:$T$202,16,FALSE),""))</x:f>
        <x:v>SCALAR-7</x:v>
      </x:c>
      <x:c r="Q35" s="39" t="str">
        <x:f>IF($B$271="","",IFERROR(VLOOKUP($B$271,$A$75:$T$202,16,FALSE),""))</x:f>
        <x:v>SCALAR-7</x:v>
      </x:c>
      <x:c r="R35" s="1" t="n"/>
      <x:c r="S35" s="1" t="n"/>
      <x:c r="T35" s="1" t="n"/>
    </x:row>
    <x:row r="36">
      <x:c r="A36" s="38" t="inlineStr">
        <x:is>
          <x:t xml:space="preserve">TRUST</x:t>
        </x:is>
      </x:c>
      <x:c r="B36" s="39" t="str">
        <x:f>IF($B$256="","",IFERROR(VLOOKUP($B$256,$A$75:$T$202,6,FALSE),""))</x:f>
        <x:v>₸1</x:v>
      </x:c>
      <x:c r="C36" s="39" t="str">
        <x:f>IF($B$257="","",IFERROR(VLOOKUP($B$257,$A$75:$T$202,6,FALSE),""))</x:f>
        <x:v>₸1</x:v>
      </x:c>
      <x:c r="D36" s="39" t="str">
        <x:f>IF($B$258="","",IFERROR(VLOOKUP($B$258,$A$75:$T$202,6,FALSE),""))</x:f>
        <x:v>₸1</x:v>
      </x:c>
      <x:c r="E36" s="39" t="str">
        <x:f>IF($B$259="","",IFERROR(VLOOKUP($B$259,$A$75:$T$202,6,FALSE),""))</x:f>
        <x:v>₸1</x:v>
      </x:c>
      <x:c r="F36" s="39" t="str">
        <x:f>IF($B$260="","",IFERROR(VLOOKUP($B$260,$A$75:$T$202,6,FALSE),""))</x:f>
        <x:v>₸1</x:v>
      </x:c>
      <x:c r="G36" s="39" t="str">
        <x:f>IF($B$261="","",IFERROR(VLOOKUP($B$261,$A$75:$T$202,6,FALSE),""))</x:f>
        <x:v>₸1</x:v>
      </x:c>
      <x:c r="H36" s="39" t="str">
        <x:f>IF($B$262="","",IFERROR(VLOOKUP($B$262,$A$75:$T$202,6,FALSE),""))</x:f>
        <x:v>₸1</x:v>
      </x:c>
      <x:c r="I36" s="39" t="str">
        <x:f>IF($B$263="","",IFERROR(VLOOKUP($B$263,$A$75:$T$202,6,FALSE),""))</x:f>
        <x:v>₸1</x:v>
      </x:c>
      <x:c r="J36" s="39" t="str">
        <x:f>IF($B$264="","",IFERROR(VLOOKUP($B$264,$A$75:$T$202,6,FALSE),""))</x:f>
        <x:v>₸1</x:v>
      </x:c>
      <x:c r="K36" s="39" t="str">
        <x:f>IF($B$265="","",IFERROR(VLOOKUP($B$265,$A$75:$T$202,6,FALSE),""))</x:f>
        <x:v>₸1</x:v>
      </x:c>
      <x:c r="L36" s="39" t="str">
        <x:f>IF($B$266="","",IFERROR(VLOOKUP($B$266,$A$75:$T$202,6,FALSE),""))</x:f>
        <x:v>₸1</x:v>
      </x:c>
      <x:c r="M36" s="39" t="str">
        <x:f>IF($B$267="","",IFERROR(VLOOKUP($B$267,$A$75:$T$202,6,FALSE),""))</x:f>
        <x:v>₸1</x:v>
      </x:c>
      <x:c r="N36" s="39" t="str">
        <x:f>IF($B$268="","",IFERROR(VLOOKUP($B$268,$A$75:$T$202,6,FALSE),""))</x:f>
        <x:v>₸1</x:v>
      </x:c>
      <x:c r="O36" s="39" t="str">
        <x:f>IF($B$269="","",IFERROR(VLOOKUP($B$269,$A$75:$T$202,6,FALSE),""))</x:f>
        <x:v>₸1</x:v>
      </x:c>
      <x:c r="P36" s="39" t="str">
        <x:f>IF($B$270="","",IFERROR(VLOOKUP($B$270,$A$75:$T$202,6,FALSE),""))</x:f>
        <x:v>₸1</x:v>
      </x:c>
      <x:c r="Q36" s="39" t="str">
        <x:f>IF($B$271="","",IFERROR(VLOOKUP($B$271,$A$75:$T$202,6,FALSE),""))</x:f>
        <x:v>₸1</x:v>
      </x:c>
      <x:c r="R36" s="1" t="n"/>
      <x:c r="S36" s="1" t="n"/>
      <x:c r="T36" s="1" t="n"/>
    </x:row>
    <x:row r="37">
      <x:c r="A37" s="38" t="inlineStr">
        <x:is>
          <x:t xml:space="preserve">BIT TYPE</x:t>
        </x:is>
      </x:c>
      <x:c r="B37" s="39" t="str">
        <x:f>IF($D$256="","",$D$256)</x:f>
        <x:v>1</x:v>
      </x:c>
      <x:c r="C37" s="39" t="str">
        <x:f>IF($D$257="","",$D$257)</x:f>
        <x:v>1</x:v>
      </x:c>
      <x:c r="D37" s="39" t="str">
        <x:f>IF($D$258="","",$D$258)</x:f>
        <x:v>1</x:v>
      </x:c>
      <x:c r="E37" s="39" t="str">
        <x:f>IF($D$259="","",$D$259)</x:f>
        <x:v>1</x:v>
      </x:c>
      <x:c r="F37" s="39" t="str">
        <x:f>IF($D$260="","",$D$260)</x:f>
        <x:v>1</x:v>
      </x:c>
      <x:c r="G37" s="39" t="str">
        <x:f>IF($D$261="","",$D$261)</x:f>
        <x:v>1</x:v>
      </x:c>
      <x:c r="H37" s="39" t="str">
        <x:f>IF($D$262="","",$D$262)</x:f>
        <x:v>1</x:v>
      </x:c>
      <x:c r="I37" s="39" t="str">
        <x:f>IF($D$263="","",$D$263)</x:f>
        <x:v>1</x:v>
      </x:c>
      <x:c r="J37" s="39" t="str">
        <x:f>IF($D$264="","",$D$264)</x:f>
        <x:v>1</x:v>
      </x:c>
      <x:c r="K37" s="39" t="str">
        <x:f>IF($D$265="","",$D$265)</x:f>
        <x:v>1</x:v>
      </x:c>
      <x:c r="L37" s="39" t="str">
        <x:f>IF($D$266="","",$D$266)</x:f>
        <x:v>1</x:v>
      </x:c>
      <x:c r="M37" s="39" t="str">
        <x:f>IF($D$267="","",$D$267)</x:f>
        <x:v>1</x:v>
      </x:c>
      <x:c r="N37" s="39" t="str">
        <x:f>IF($D$268="","",$D$268)</x:f>
        <x:v>1</x:v>
      </x:c>
      <x:c r="O37" s="39" t="str">
        <x:f>IF($D$269="","",$D$269)</x:f>
        <x:v>1</x:v>
      </x:c>
      <x:c r="P37" s="39" t="str">
        <x:f>IF($D$270="","",$D$270)</x:f>
        <x:v>1</x:v>
      </x:c>
      <x:c r="Q37" s="39" t="str">
        <x:f>IF($D$271="","",$D$271)</x:f>
        <x:v>1</x:v>
      </x:c>
      <x:c r="R37" s="1" t="n"/>
      <x:c r="S37" s="1" t="n"/>
      <x:c r="T37" s="1" t="n"/>
    </x:row>
    <x:row r="38">
      <x:c r="A38" s="38" t="inlineStr">
        <x:is>
          <x:t xml:space="preserve">POSITION</x:t>
        </x:is>
      </x:c>
      <x:c r="B38" s="39" t="str">
        <x:f>$A$256</x:f>
        <x:v>B048</x:v>
      </x:c>
      <x:c r="C38" s="39" t="str">
        <x:f>$A$257</x:f>
        <x:v>B049</x:v>
      </x:c>
      <x:c r="D38" s="39" t="str">
        <x:f>$A$258</x:f>
        <x:v>B050</x:v>
      </x:c>
      <x:c r="E38" s="39" t="str">
        <x:f>$A$259</x:f>
        <x:v>B051</x:v>
      </x:c>
      <x:c r="F38" s="39" t="str">
        <x:f>$A$260</x:f>
        <x:v>B052</x:v>
      </x:c>
      <x:c r="G38" s="39" t="str">
        <x:f>$A$261</x:f>
        <x:v>B053</x:v>
      </x:c>
      <x:c r="H38" s="39" t="str">
        <x:f>$A$262</x:f>
        <x:v>B054</x:v>
      </x:c>
      <x:c r="I38" s="39" t="str">
        <x:f>$A$263</x:f>
        <x:v>B055</x:v>
      </x:c>
      <x:c r="J38" s="39" t="str">
        <x:f>$A$264</x:f>
        <x:v>B056</x:v>
      </x:c>
      <x:c r="K38" s="39" t="str">
        <x:f>$A$265</x:f>
        <x:v>B057</x:v>
      </x:c>
      <x:c r="L38" s="39" t="str">
        <x:f>$A$266</x:f>
        <x:v>B058</x:v>
      </x:c>
      <x:c r="M38" s="39" t="str">
        <x:f>$A$267</x:f>
        <x:v>B059</x:v>
      </x:c>
      <x:c r="N38" s="39" t="str">
        <x:f>$A$268</x:f>
        <x:v>B060</x:v>
      </x:c>
      <x:c r="O38" s="39" t="str">
        <x:f>$A$269</x:f>
        <x:v>B061</x:v>
      </x:c>
      <x:c r="P38" s="39" t="str">
        <x:f>$A$270</x:f>
        <x:v>B062</x:v>
      </x:c>
      <x:c r="Q38" s="39" t="str">
        <x:f>$A$271</x:f>
        <x:v>B063</x:v>
      </x:c>
      <x:c r="R38" s="1" t="n"/>
      <x:c r="S38" s="1" t="n"/>
      <x:c r="T38" s="1" t="n"/>
    </x:row>
    <x:row r="39">
      <x:c r="A39" s="38" t="inlineStr">
        <x:is>
          <x:t xml:space="preserve">STATE</x:t>
        </x:is>
      </x:c>
      <x:c r="B39" s="45" t="n">
        <x:v>0</x:v>
      </x:c>
      <x:c r="C39" s="45" t="n">
        <x:v>1</x:v>
      </x:c>
      <x:c r="D39" s="45" t="n">
        <x:v>0</x:v>
      </x:c>
      <x:c r="E39" s="45" t="n">
        <x:v>0</x:v>
      </x:c>
      <x:c r="F39" s="45" t="n">
        <x:v>0</x:v>
      </x:c>
      <x:c r="G39" s="45" t="n">
        <x:v>1</x:v>
      </x:c>
      <x:c r="H39" s="45" t="n">
        <x:v>1</x:v>
      </x:c>
      <x:c r="I39" s="45" t="n">
        <x:v>1</x:v>
      </x:c>
      <x:c r="J39" s="45" t="n">
        <x:v>1</x:v>
      </x:c>
      <x:c r="K39" s="45" t="n">
        <x:v>0</x:v>
      </x:c>
      <x:c r="L39" s="45" t="n">
        <x:v>0</x:v>
      </x:c>
      <x:c r="M39" s="45" t="n">
        <x:v>1</x:v>
      </x:c>
      <x:c r="N39" s="45" t="n">
        <x:v>1</x:v>
      </x:c>
      <x:c r="O39" s="45" t="n">
        <x:v>0</x:v>
      </x:c>
      <x:c r="P39" s="45" t="n">
        <x:v>0</x:v>
      </x:c>
      <x:c r="Q39" s="45" t="n">
        <x:v>0</x:v>
      </x:c>
      <x:c r="R39" s="1" t="n"/>
      <x:c r="S39" s="1" t="n"/>
      <x:c r="T39" s="1" t="n"/>
    </x:row>
    <x:row r="40">
      <x:c r="A40" s="1" t="n"/>
      <x:c r="B40" s="1" t="n"/>
      <x:c r="C40" s="1" t="n"/>
      <x:c r="D40" s="1" t="n"/>
      <x:c r="E40" s="1" t="n"/>
      <x:c r="F40" s="1" t="n"/>
      <x:c r="G40" s="1" t="n"/>
      <x:c r="H40" s="1" t="n"/>
      <x:c r="I40" s="1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</x:row>
    <x:row r="41">
      <x:c r="A41" s="148" t="inlineStr">
        <x:is>
          <x:t xml:space="preserve">B064–B079</x:t>
        </x:is>
      </x:c>
      <x:c r="B41" s="164" t="n"/>
      <x:c r="C41" s="164" t="n"/>
      <x:c r="D41" s="164" t="n"/>
      <x:c r="E41" s="164" t="n"/>
      <x:c r="F41" s="164" t="n"/>
      <x:c r="G41" s="164" t="n"/>
      <x:c r="H41" s="164" t="n"/>
      <x:c r="I41" s="164" t="n"/>
      <x:c r="J41" s="164" t="n"/>
      <x:c r="K41" s="164" t="n"/>
      <x:c r="L41" s="164" t="n"/>
      <x:c r="M41" s="164" t="n"/>
      <x:c r="N41" s="164" t="n"/>
      <x:c r="O41" s="164" t="n"/>
      <x:c r="P41" s="164" t="n"/>
      <x:c r="Q41" s="164" t="n"/>
      <x:c r="R41" s="164" t="n"/>
      <x:c r="S41" s="164" t="n"/>
      <x:c r="T41" s="164" t="n"/>
    </x:row>
    <x:row r="42">
      <x:c r="A42" s="38" t="inlineStr">
        <x:is>
          <x:t xml:space="preserve">BITGROUP</x:t>
        </x:is>
      </x:c>
      <x:c r="B42" s="39" t="str">
        <x:f>IF($B$272="","",IFERROR(VLOOKUP($B$272,$A$75:$T$202,16,FALSE),""))</x:f>
        <x:v>SCALAR-7</x:v>
      </x:c>
      <x:c r="C42" s="39" t="str">
        <x:f>IF($B$273="","",IFERROR(VLOOKUP($B$273,$A$75:$T$202,16,FALSE),""))</x:f>
        <x:v>SCALAR-7</x:v>
      </x:c>
      <x:c r="D42" s="39" t="str">
        <x:f>IF($B$274="","",IFERROR(VLOOKUP($B$274,$A$75:$T$202,16,FALSE),""))</x:f>
        <x:v>SCALAR-7</x:v>
      </x:c>
      <x:c r="E42" s="39" t="str">
        <x:f>IF($B$275="","",IFERROR(VLOOKUP($B$275,$A$75:$T$202,16,FALSE),""))</x:f>
        <x:v>SCALAR-7</x:v>
      </x:c>
      <x:c r="F42" s="39" t="str">
        <x:f>IF($B$276="","",IFERROR(VLOOKUP($B$276,$A$75:$T$202,16,FALSE),""))</x:f>
        <x:v>SCALAR-7</x:v>
      </x:c>
      <x:c r="G42" s="39" t="str">
        <x:f>IF($B$277="","",IFERROR(VLOOKUP($B$277,$A$75:$T$202,16,FALSE),""))</x:f>
        <x:v>SCALAR-7</x:v>
      </x:c>
      <x:c r="H42" s="39" t="str">
        <x:f>IF($B$278="","",IFERROR(VLOOKUP($B$278,$A$75:$T$202,16,FALSE),""))</x:f>
        <x:v>SCALAR-7</x:v>
      </x:c>
      <x:c r="I42" s="39" t="str">
        <x:f>IF($B$279="","",IFERROR(VLOOKUP($B$279,$A$75:$T$202,16,FALSE),""))</x:f>
        <x:v>SCALAR-7</x:v>
      </x:c>
      <x:c r="J42" s="39" t="str">
        <x:f>IF($B$280="","",IFERROR(VLOOKUP($B$280,$A$75:$T$202,16,FALSE),""))</x:f>
        <x:v>SCALAR-7</x:v>
      </x:c>
      <x:c r="K42" s="39" t="str">
        <x:f>IF($B$281="","",IFERROR(VLOOKUP($B$281,$A$75:$T$202,16,FALSE),""))</x:f>
        <x:v>SCALAR-7</x:v>
      </x:c>
      <x:c r="L42" s="39" t="str">
        <x:f>IF($B$282="","",IFERROR(VLOOKUP($B$282,$A$75:$T$202,16,FALSE),""))</x:f>
        <x:v>SCALAR-7</x:v>
      </x:c>
      <x:c r="M42" s="39" t="str">
        <x:f>IF($B$283="","",IFERROR(VLOOKUP($B$283,$A$75:$T$202,16,FALSE),""))</x:f>
        <x:v>SCALAR-7</x:v>
      </x:c>
      <x:c r="N42" s="39" t="str">
        <x:f>IF($B$284="","",IFERROR(VLOOKUP($B$284,$A$75:$T$202,16,FALSE),""))</x:f>
        <x:v>SCALAR-7</x:v>
      </x:c>
      <x:c r="O42" s="39" t="str">
        <x:f>IF($B$285="","",IFERROR(VLOOKUP($B$285,$A$75:$T$202,16,FALSE),""))</x:f>
        <x:v>SCALAR-7</x:v>
      </x:c>
      <x:c r="P42" s="39" t="str">
        <x:f>IF($B$286="","",IFERROR(VLOOKUP($B$286,$A$75:$T$202,16,FALSE),""))</x:f>
        <x:v>SCALAR-7</x:v>
      </x:c>
      <x:c r="Q42" s="39" t="str">
        <x:f>IF($B$287="","",IFERROR(VLOOKUP($B$287,$A$75:$T$202,16,FALSE),""))</x:f>
        <x:v>SCALAR-7</x:v>
      </x:c>
      <x:c r="R42" s="1" t="n"/>
      <x:c r="S42" s="1" t="n"/>
      <x:c r="T42" s="1" t="n"/>
    </x:row>
    <x:row r="43">
      <x:c r="A43" s="38" t="inlineStr">
        <x:is>
          <x:t xml:space="preserve">TRUST</x:t>
        </x:is>
      </x:c>
      <x:c r="B43" s="39" t="str">
        <x:f>IF($B$272="","",IFERROR(VLOOKUP($B$272,$A$75:$T$202,6,FALSE),""))</x:f>
        <x:v>₸1</x:v>
      </x:c>
      <x:c r="C43" s="39" t="str">
        <x:f>IF($B$273="","",IFERROR(VLOOKUP($B$273,$A$75:$T$202,6,FALSE),""))</x:f>
        <x:v>₸1</x:v>
      </x:c>
      <x:c r="D43" s="39" t="str">
        <x:f>IF($B$274="","",IFERROR(VLOOKUP($B$274,$A$75:$T$202,6,FALSE),""))</x:f>
        <x:v>₸1</x:v>
      </x:c>
      <x:c r="E43" s="39" t="str">
        <x:f>IF($B$275="","",IFERROR(VLOOKUP($B$275,$A$75:$T$202,6,FALSE),""))</x:f>
        <x:v>₸1</x:v>
      </x:c>
      <x:c r="F43" s="39" t="str">
        <x:f>IF($B$276="","",IFERROR(VLOOKUP($B$276,$A$75:$T$202,6,FALSE),""))</x:f>
        <x:v>₸1</x:v>
      </x:c>
      <x:c r="G43" s="39" t="str">
        <x:f>IF($B$277="","",IFERROR(VLOOKUP($B$277,$A$75:$T$202,6,FALSE),""))</x:f>
        <x:v>₸1</x:v>
      </x:c>
      <x:c r="H43" s="39" t="str">
        <x:f>IF($B$278="","",IFERROR(VLOOKUP($B$278,$A$75:$T$202,6,FALSE),""))</x:f>
        <x:v>₸1</x:v>
      </x:c>
      <x:c r="I43" s="39" t="str">
        <x:f>IF($B$279="","",IFERROR(VLOOKUP($B$279,$A$75:$T$202,6,FALSE),""))</x:f>
        <x:v>₸1</x:v>
      </x:c>
      <x:c r="J43" s="39" t="str">
        <x:f>IF($B$280="","",IFERROR(VLOOKUP($B$280,$A$75:$T$202,6,FALSE),""))</x:f>
        <x:v>₸1</x:v>
      </x:c>
      <x:c r="K43" s="39" t="str">
        <x:f>IF($B$281="","",IFERROR(VLOOKUP($B$281,$A$75:$T$202,6,FALSE),""))</x:f>
        <x:v>₸1</x:v>
      </x:c>
      <x:c r="L43" s="39" t="str">
        <x:f>IF($B$282="","",IFERROR(VLOOKUP($B$282,$A$75:$T$202,6,FALSE),""))</x:f>
        <x:v>₸1</x:v>
      </x:c>
      <x:c r="M43" s="39" t="str">
        <x:f>IF($B$283="","",IFERROR(VLOOKUP($B$283,$A$75:$T$202,6,FALSE),""))</x:f>
        <x:v>₸1</x:v>
      </x:c>
      <x:c r="N43" s="39" t="str">
        <x:f>IF($B$284="","",IFERROR(VLOOKUP($B$284,$A$75:$T$202,6,FALSE),""))</x:f>
        <x:v>₸1</x:v>
      </x:c>
      <x:c r="O43" s="39" t="str">
        <x:f>IF($B$285="","",IFERROR(VLOOKUP($B$285,$A$75:$T$202,6,FALSE),""))</x:f>
        <x:v>₸1</x:v>
      </x:c>
      <x:c r="P43" s="39" t="str">
        <x:f>IF($B$286="","",IFERROR(VLOOKUP($B$286,$A$75:$T$202,6,FALSE),""))</x:f>
        <x:v>₸1</x:v>
      </x:c>
      <x:c r="Q43" s="39" t="str">
        <x:f>IF($B$287="","",IFERROR(VLOOKUP($B$287,$A$75:$T$202,6,FALSE),""))</x:f>
        <x:v>₸1</x:v>
      </x:c>
      <x:c r="R43" s="1" t="n"/>
      <x:c r="S43" s="1" t="n"/>
      <x:c r="T43" s="1" t="n"/>
    </x:row>
    <x:row r="44">
      <x:c r="A44" s="38" t="inlineStr">
        <x:is>
          <x:t xml:space="preserve">BIT TYPE</x:t>
        </x:is>
      </x:c>
      <x:c r="B44" s="39" t="str">
        <x:f>IF($D$272="","",$D$272)</x:f>
        <x:v>1</x:v>
      </x:c>
      <x:c r="C44" s="39" t="str">
        <x:f>IF($D$273="","",$D$273)</x:f>
        <x:v>1</x:v>
      </x:c>
      <x:c r="D44" s="39" t="str">
        <x:f>IF($D$274="","",$D$274)</x:f>
        <x:v>1</x:v>
      </x:c>
      <x:c r="E44" s="39" t="str">
        <x:f>IF($D$275="","",$D$275)</x:f>
        <x:v>1</x:v>
      </x:c>
      <x:c r="F44" s="39" t="str">
        <x:f>IF($D$276="","",$D$276)</x:f>
        <x:v>1</x:v>
      </x:c>
      <x:c r="G44" s="39" t="str">
        <x:f>IF($D$277="","",$D$277)</x:f>
        <x:v>1</x:v>
      </x:c>
      <x:c r="H44" s="39" t="str">
        <x:f>IF($D$278="","",$D$278)</x:f>
        <x:v>1</x:v>
      </x:c>
      <x:c r="I44" s="39" t="str">
        <x:f>IF($D$279="","",$D$279)</x:f>
        <x:v>1</x:v>
      </x:c>
      <x:c r="J44" s="39" t="str">
        <x:f>IF($D$280="","",$D$280)</x:f>
        <x:v>1</x:v>
      </x:c>
      <x:c r="K44" s="39" t="str">
        <x:f>IF($D$281="","",$D$281)</x:f>
        <x:v>1</x:v>
      </x:c>
      <x:c r="L44" s="39" t="str">
        <x:f>IF($D$282="","",$D$282)</x:f>
        <x:v>1</x:v>
      </x:c>
      <x:c r="M44" s="39" t="str">
        <x:f>IF($D$283="","",$D$283)</x:f>
        <x:v>1</x:v>
      </x:c>
      <x:c r="N44" s="39" t="str">
        <x:f>IF($D$284="","",$D$284)</x:f>
        <x:v>1</x:v>
      </x:c>
      <x:c r="O44" s="39" t="str">
        <x:f>IF($D$285="","",$D$285)</x:f>
        <x:v>1</x:v>
      </x:c>
      <x:c r="P44" s="39" t="str">
        <x:f>IF($D$286="","",$D$286)</x:f>
        <x:v>1</x:v>
      </x:c>
      <x:c r="Q44" s="39" t="str">
        <x:f>IF($D$287="","",$D$287)</x:f>
        <x:v>1</x:v>
      </x:c>
      <x:c r="R44" s="1" t="n"/>
      <x:c r="S44" s="1" t="n"/>
      <x:c r="T44" s="1" t="n"/>
    </x:row>
    <x:row r="45">
      <x:c r="A45" s="38" t="inlineStr">
        <x:is>
          <x:t xml:space="preserve">POSITION</x:t>
        </x:is>
      </x:c>
      <x:c r="B45" s="39" t="str">
        <x:f>$A$272</x:f>
        <x:v>B064</x:v>
      </x:c>
      <x:c r="C45" s="39" t="str">
        <x:f>$A$273</x:f>
        <x:v>B065</x:v>
      </x:c>
      <x:c r="D45" s="39" t="str">
        <x:f>$A$274</x:f>
        <x:v>B066</x:v>
      </x:c>
      <x:c r="E45" s="39" t="str">
        <x:f>$A$275</x:f>
        <x:v>B067</x:v>
      </x:c>
      <x:c r="F45" s="39" t="str">
        <x:f>$A$276</x:f>
        <x:v>B068</x:v>
      </x:c>
      <x:c r="G45" s="39" t="str">
        <x:f>$A$277</x:f>
        <x:v>B069</x:v>
      </x:c>
      <x:c r="H45" s="39" t="str">
        <x:f>$A$278</x:f>
        <x:v>B070</x:v>
      </x:c>
      <x:c r="I45" s="39" t="str">
        <x:f>$A$279</x:f>
        <x:v>B071</x:v>
      </x:c>
      <x:c r="J45" s="39" t="str">
        <x:f>$A$280</x:f>
        <x:v>B072</x:v>
      </x:c>
      <x:c r="K45" s="39" t="str">
        <x:f>$A$281</x:f>
        <x:v>B073</x:v>
      </x:c>
      <x:c r="L45" s="39" t="str">
        <x:f>$A$282</x:f>
        <x:v>B074</x:v>
      </x:c>
      <x:c r="M45" s="39" t="str">
        <x:f>$A$283</x:f>
        <x:v>B075</x:v>
      </x:c>
      <x:c r="N45" s="39" t="str">
        <x:f>$A$284</x:f>
        <x:v>B076</x:v>
      </x:c>
      <x:c r="O45" s="39" t="str">
        <x:f>$A$285</x:f>
        <x:v>B077</x:v>
      </x:c>
      <x:c r="P45" s="39" t="str">
        <x:f>$A$286</x:f>
        <x:v>B078</x:v>
      </x:c>
      <x:c r="Q45" s="39" t="str">
        <x:f>$A$287</x:f>
        <x:v>B079</x:v>
      </x:c>
      <x:c r="R45" s="1" t="n"/>
      <x:c r="S45" s="1" t="n"/>
      <x:c r="T45" s="1" t="n"/>
    </x:row>
    <x:row r="46">
      <x:c r="A46" s="38" t="inlineStr">
        <x:is>
          <x:t xml:space="preserve">STATE</x:t>
        </x:is>
      </x:c>
      <x:c r="B46" s="45" t="n">
        <x:v>1</x:v>
      </x:c>
      <x:c r="C46" s="45" t="n">
        <x:v>1</x:v>
      </x:c>
      <x:c r="D46" s="45" t="n">
        <x:v>1</x:v>
      </x:c>
      <x:c r="E46" s="45" t="n">
        <x:v>1</x:v>
      </x:c>
      <x:c r="F46" s="45" t="n">
        <x:v>0</x:v>
      </x:c>
      <x:c r="G46" s="45" t="n">
        <x:v>1</x:v>
      </x:c>
      <x:c r="H46" s="45" t="n">
        <x:v>1</x:v>
      </x:c>
      <x:c r="I46" s="45" t="n">
        <x:v>0</x:v>
      </x:c>
      <x:c r="J46" s="45" t="n">
        <x:v>0</x:v>
      </x:c>
      <x:c r="K46" s="45" t="n">
        <x:v>1</x:v>
      </x:c>
      <x:c r="L46" s="45" t="n">
        <x:v>0</x:v>
      </x:c>
      <x:c r="M46" s="45" t="n">
        <x:v>1</x:v>
      </x:c>
      <x:c r="N46" s="45" t="n">
        <x:v>0</x:v>
      </x:c>
      <x:c r="O46" s="45" t="n">
        <x:v>0</x:v>
      </x:c>
      <x:c r="P46" s="45" t="n">
        <x:v>0</x:v>
      </x:c>
      <x:c r="Q46" s="45" t="n">
        <x:v>1</x:v>
      </x:c>
      <x:c r="R46" s="1" t="n"/>
      <x:c r="S46" s="1" t="n"/>
      <x:c r="T46" s="1" t="n"/>
    </x:row>
    <x:row r="47">
      <x:c r="A47" s="1" t="n"/>
      <x:c r="B47" s="1" t="n"/>
      <x:c r="C47" s="1" t="n"/>
      <x:c r="D47" s="1" t="n"/>
      <x:c r="E47" s="1" t="n"/>
      <x:c r="F47" s="1" t="n"/>
      <x:c r="G47" s="1" t="n"/>
      <x:c r="H47" s="1" t="n"/>
      <x:c r="I47" s="1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</x:row>
    <x:row r="48">
      <x:c r="A48" s="148" t="inlineStr">
        <x:is>
          <x:t xml:space="preserve">B080–B095</x:t>
        </x:is>
      </x:c>
      <x:c r="B48" s="164" t="n"/>
      <x:c r="C48" s="164" t="n"/>
      <x:c r="D48" s="164" t="n"/>
      <x:c r="E48" s="164" t="n"/>
      <x:c r="F48" s="164" t="n"/>
      <x:c r="G48" s="164" t="n"/>
      <x:c r="H48" s="164" t="n"/>
      <x:c r="I48" s="164" t="n"/>
      <x:c r="J48" s="164" t="n"/>
      <x:c r="K48" s="164" t="n"/>
      <x:c r="L48" s="164" t="n"/>
      <x:c r="M48" s="164" t="n"/>
      <x:c r="N48" s="164" t="n"/>
      <x:c r="O48" s="164" t="n"/>
      <x:c r="P48" s="164" t="n"/>
      <x:c r="Q48" s="164" t="n"/>
      <x:c r="R48" s="164" t="n"/>
      <x:c r="S48" s="164" t="n"/>
      <x:c r="T48" s="164" t="n"/>
    </x:row>
    <x:row r="49">
      <x:c r="A49" s="38" t="inlineStr">
        <x:is>
          <x:t xml:space="preserve">BITGROUP</x:t>
        </x:is>
      </x:c>
      <x:c r="B49" s="39" t="str">
        <x:f>IF($B$288="","",IFERROR(VLOOKUP($B$288,$A$75:$T$202,16,FALSE),""))</x:f>
        <x:v>SCALAR-7</x:v>
      </x:c>
      <x:c r="C49" s="39" t="str">
        <x:f>IF($B$289="","",IFERROR(VLOOKUP($B$289,$A$75:$T$202,16,FALSE),""))</x:f>
        <x:v>SCALAR-7</x:v>
      </x:c>
      <x:c r="D49" s="39" t="str">
        <x:f>IF($B$290="","",IFERROR(VLOOKUP($B$290,$A$75:$T$202,16,FALSE),""))</x:f>
        <x:v>SCALAR-7</x:v>
      </x:c>
      <x:c r="E49" s="39" t="str">
        <x:f>IF($B$291="","",IFERROR(VLOOKUP($B$291,$A$75:$T$202,16,FALSE),""))</x:f>
        <x:v>SCALAR-7</x:v>
      </x:c>
      <x:c r="F49" s="39" t="str">
        <x:f>IF($B$292="","",IFERROR(VLOOKUP($B$292,$A$75:$T$202,16,FALSE),""))</x:f>
        <x:v>SCALAR-7</x:v>
      </x:c>
      <x:c r="G49" s="39" t="str">
        <x:f>IF($B$293="","",IFERROR(VLOOKUP($B$293,$A$75:$T$202,16,FALSE),""))</x:f>
        <x:v>SCALAR-7</x:v>
      </x:c>
      <x:c r="H49" s="39" t="str">
        <x:f>IF($B$294="","",IFERROR(VLOOKUP($B$294,$A$75:$T$202,16,FALSE),""))</x:f>
        <x:v>SCALAR-7</x:v>
      </x:c>
      <x:c r="I49" s="39" t="str">
        <x:f>IF($B$295="","",IFERROR(VLOOKUP($B$295,$A$75:$T$202,16,FALSE),""))</x:f>
        <x:v>SCALAR-7</x:v>
      </x:c>
      <x:c r="J49" s="39" t="str">
        <x:f>IF($B$296="","",IFERROR(VLOOKUP($B$296,$A$75:$T$202,16,FALSE),""))</x:f>
        <x:v>SCALAR-7</x:v>
      </x:c>
      <x:c r="K49" s="39" t="str">
        <x:f>IF($B$297="","",IFERROR(VLOOKUP($B$297,$A$75:$T$202,16,FALSE),""))</x:f>
        <x:v>SCALAR-7</x:v>
      </x:c>
      <x:c r="L49" s="39" t="str">
        <x:f>IF($B$298="","",IFERROR(VLOOKUP($B$298,$A$75:$T$202,16,FALSE),""))</x:f>
        <x:v>SCALAR-7</x:v>
      </x:c>
      <x:c r="M49" s="39" t="str">
        <x:f>IF($B$299="","",IFERROR(VLOOKUP($B$299,$A$75:$T$202,16,FALSE),""))</x:f>
        <x:v>SCALAR-7</x:v>
      </x:c>
      <x:c r="N49" s="39" t="str">
        <x:f>IF($B$300="","",IFERROR(VLOOKUP($B$300,$A$75:$T$202,16,FALSE),""))</x:f>
        <x:v>SCALAR-7</x:v>
      </x:c>
      <x:c r="O49" s="39" t="str">
        <x:f>IF($B$301="","",IFERROR(VLOOKUP($B$301,$A$75:$T$202,16,FALSE),""))</x:f>
        <x:v>SCALAR-7</x:v>
      </x:c>
      <x:c r="P49" s="39" t="str">
        <x:f>IF($B$302="","",IFERROR(VLOOKUP($B$302,$A$75:$T$202,16,FALSE),""))</x:f>
        <x:v>SCALAR-7</x:v>
      </x:c>
      <x:c r="Q49" s="39" t="str">
        <x:f>IF($B$303="","",IFERROR(VLOOKUP($B$303,$A$75:$T$202,16,FALSE),""))</x:f>
        <x:v>SCALAR-7</x:v>
      </x:c>
      <x:c r="R49" s="1" t="n"/>
      <x:c r="S49" s="1" t="n"/>
      <x:c r="T49" s="1" t="n"/>
    </x:row>
    <x:row r="50">
      <x:c r="A50" s="38" t="inlineStr">
        <x:is>
          <x:t xml:space="preserve">TRUST</x:t>
        </x:is>
      </x:c>
      <x:c r="B50" s="39" t="str">
        <x:f>IF($B$288="","",IFERROR(VLOOKUP($B$288,$A$75:$T$202,6,FALSE),""))</x:f>
        <x:v>₸1</x:v>
      </x:c>
      <x:c r="C50" s="39" t="str">
        <x:f>IF($B$289="","",IFERROR(VLOOKUP($B$289,$A$75:$T$202,6,FALSE),""))</x:f>
        <x:v>₸1</x:v>
      </x:c>
      <x:c r="D50" s="39" t="str">
        <x:f>IF($B$290="","",IFERROR(VLOOKUP($B$290,$A$75:$T$202,6,FALSE),""))</x:f>
        <x:v>₸1</x:v>
      </x:c>
      <x:c r="E50" s="39" t="str">
        <x:f>IF($B$291="","",IFERROR(VLOOKUP($B$291,$A$75:$T$202,6,FALSE),""))</x:f>
        <x:v>₸1</x:v>
      </x:c>
      <x:c r="F50" s="39" t="str">
        <x:f>IF($B$292="","",IFERROR(VLOOKUP($B$292,$A$75:$T$202,6,FALSE),""))</x:f>
        <x:v>₸1</x:v>
      </x:c>
      <x:c r="G50" s="39" t="str">
        <x:f>IF($B$293="","",IFERROR(VLOOKUP($B$293,$A$75:$T$202,6,FALSE),""))</x:f>
        <x:v>₸1</x:v>
      </x:c>
      <x:c r="H50" s="39" t="str">
        <x:f>IF($B$294="","",IFERROR(VLOOKUP($B$294,$A$75:$T$202,6,FALSE),""))</x:f>
        <x:v>₸1</x:v>
      </x:c>
      <x:c r="I50" s="39" t="str">
        <x:f>IF($B$295="","",IFERROR(VLOOKUP($B$295,$A$75:$T$202,6,FALSE),""))</x:f>
        <x:v>₸1</x:v>
      </x:c>
      <x:c r="J50" s="39" t="str">
        <x:f>IF($B$296="","",IFERROR(VLOOKUP($B$296,$A$75:$T$202,6,FALSE),""))</x:f>
        <x:v>₸1</x:v>
      </x:c>
      <x:c r="K50" s="39" t="str">
        <x:f>IF($B$297="","",IFERROR(VLOOKUP($B$297,$A$75:$T$202,6,FALSE),""))</x:f>
        <x:v>₸1</x:v>
      </x:c>
      <x:c r="L50" s="39" t="str">
        <x:f>IF($B$298="","",IFERROR(VLOOKUP($B$298,$A$75:$T$202,6,FALSE),""))</x:f>
        <x:v>₸1</x:v>
      </x:c>
      <x:c r="M50" s="39" t="str">
        <x:f>IF($B$299="","",IFERROR(VLOOKUP($B$299,$A$75:$T$202,6,FALSE),""))</x:f>
        <x:v>₸1</x:v>
      </x:c>
      <x:c r="N50" s="39" t="str">
        <x:f>IF($B$300="","",IFERROR(VLOOKUP($B$300,$A$75:$T$202,6,FALSE),""))</x:f>
        <x:v>₸1</x:v>
      </x:c>
      <x:c r="O50" s="39" t="str">
        <x:f>IF($B$301="","",IFERROR(VLOOKUP($B$301,$A$75:$T$202,6,FALSE),""))</x:f>
        <x:v>₸1</x:v>
      </x:c>
      <x:c r="P50" s="39" t="str">
        <x:f>IF($B$302="","",IFERROR(VLOOKUP($B$302,$A$75:$T$202,6,FALSE),""))</x:f>
        <x:v>₸1</x:v>
      </x:c>
      <x:c r="Q50" s="39" t="str">
        <x:f>IF($B$303="","",IFERROR(VLOOKUP($B$303,$A$75:$T$202,6,FALSE),""))</x:f>
        <x:v>₸1</x:v>
      </x:c>
      <x:c r="R50" s="1" t="n"/>
      <x:c r="S50" s="1" t="n"/>
      <x:c r="T50" s="1" t="n"/>
    </x:row>
    <x:row r="51">
      <x:c r="A51" s="38" t="inlineStr">
        <x:is>
          <x:t xml:space="preserve">BIT TYPE</x:t>
        </x:is>
      </x:c>
      <x:c r="B51" s="39" t="str">
        <x:f>IF($D$288="","",$D$288)</x:f>
        <x:v>1</x:v>
      </x:c>
      <x:c r="C51" s="39" t="str">
        <x:f>IF($D$289="","",$D$289)</x:f>
        <x:v>1</x:v>
      </x:c>
      <x:c r="D51" s="39" t="str">
        <x:f>IF($D$290="","",$D$290)</x:f>
        <x:v>1</x:v>
      </x:c>
      <x:c r="E51" s="39" t="str">
        <x:f>IF($D$291="","",$D$291)</x:f>
        <x:v>1</x:v>
      </x:c>
      <x:c r="F51" s="39" t="str">
        <x:f>IF($D$292="","",$D$292)</x:f>
        <x:v>1</x:v>
      </x:c>
      <x:c r="G51" s="39" t="str">
        <x:f>IF($D$293="","",$D$293)</x:f>
        <x:v>1</x:v>
      </x:c>
      <x:c r="H51" s="39" t="str">
        <x:f>IF($D$294="","",$D$294)</x:f>
        <x:v>1</x:v>
      </x:c>
      <x:c r="I51" s="39" t="str">
        <x:f>IF($D$295="","",$D$295)</x:f>
        <x:v>1</x:v>
      </x:c>
      <x:c r="J51" s="39" t="str">
        <x:f>IF($D$296="","",$D$296)</x:f>
        <x:v>1</x:v>
      </x:c>
      <x:c r="K51" s="39" t="str">
        <x:f>IF($D$297="","",$D$297)</x:f>
        <x:v>1</x:v>
      </x:c>
      <x:c r="L51" s="39" t="str">
        <x:f>IF($D$298="","",$D$298)</x:f>
        <x:v>1</x:v>
      </x:c>
      <x:c r="M51" s="39" t="str">
        <x:f>IF($D$299="","",$D$299)</x:f>
        <x:v>1</x:v>
      </x:c>
      <x:c r="N51" s="39" t="str">
        <x:f>IF($D$300="","",$D$300)</x:f>
        <x:v>1</x:v>
      </x:c>
      <x:c r="O51" s="39" t="str">
        <x:f>IF($D$301="","",$D$301)</x:f>
        <x:v>1</x:v>
      </x:c>
      <x:c r="P51" s="39" t="str">
        <x:f>IF($D$302="","",$D$302)</x:f>
        <x:v>1</x:v>
      </x:c>
      <x:c r="Q51" s="39" t="str">
        <x:f>IF($D$303="","",$D$303)</x:f>
        <x:v>1</x:v>
      </x:c>
      <x:c r="R51" s="1" t="n"/>
      <x:c r="S51" s="1" t="n"/>
      <x:c r="T51" s="1" t="n"/>
    </x:row>
    <x:row r="52">
      <x:c r="A52" s="38" t="inlineStr">
        <x:is>
          <x:t xml:space="preserve">POSITION</x:t>
        </x:is>
      </x:c>
      <x:c r="B52" s="39" t="str">
        <x:f>$A$288</x:f>
        <x:v>B080</x:v>
      </x:c>
      <x:c r="C52" s="39" t="str">
        <x:f>$A$289</x:f>
        <x:v>B081</x:v>
      </x:c>
      <x:c r="D52" s="39" t="str">
        <x:f>$A$290</x:f>
        <x:v>B082</x:v>
      </x:c>
      <x:c r="E52" s="39" t="str">
        <x:f>$A$291</x:f>
        <x:v>B083</x:v>
      </x:c>
      <x:c r="F52" s="39" t="str">
        <x:f>$A$292</x:f>
        <x:v>B084</x:v>
      </x:c>
      <x:c r="G52" s="39" t="str">
        <x:f>$A$293</x:f>
        <x:v>B085</x:v>
      </x:c>
      <x:c r="H52" s="39" t="str">
        <x:f>$A$294</x:f>
        <x:v>B086</x:v>
      </x:c>
      <x:c r="I52" s="39" t="str">
        <x:f>$A$295</x:f>
        <x:v>B087</x:v>
      </x:c>
      <x:c r="J52" s="39" t="str">
        <x:f>$A$296</x:f>
        <x:v>B088</x:v>
      </x:c>
      <x:c r="K52" s="39" t="str">
        <x:f>$A$297</x:f>
        <x:v>B089</x:v>
      </x:c>
      <x:c r="L52" s="39" t="str">
        <x:f>$A$298</x:f>
        <x:v>B090</x:v>
      </x:c>
      <x:c r="M52" s="39" t="str">
        <x:f>$A$299</x:f>
        <x:v>B091</x:v>
      </x:c>
      <x:c r="N52" s="39" t="str">
        <x:f>$A$300</x:f>
        <x:v>B092</x:v>
      </x:c>
      <x:c r="O52" s="39" t="str">
        <x:f>$A$301</x:f>
        <x:v>B093</x:v>
      </x:c>
      <x:c r="P52" s="39" t="str">
        <x:f>$A$302</x:f>
        <x:v>B094</x:v>
      </x:c>
      <x:c r="Q52" s="39" t="str">
        <x:f>$A$303</x:f>
        <x:v>B095</x:v>
      </x:c>
      <x:c r="R52" s="1" t="n"/>
      <x:c r="S52" s="1" t="n"/>
      <x:c r="T52" s="1" t="n"/>
    </x:row>
    <x:row r="53">
      <x:c r="A53" s="38" t="inlineStr">
        <x:is>
          <x:t xml:space="preserve">STATE</x:t>
        </x:is>
      </x:c>
      <x:c r="B53" s="45" t="n">
        <x:v>1</x:v>
      </x:c>
      <x:c r="C53" s="45" t="n">
        <x:v>1</x:v>
      </x:c>
      <x:c r="D53" s="45" t="n">
        <x:v>1</x:v>
      </x:c>
      <x:c r="E53" s="45" t="n">
        <x:v>1</x:v>
      </x:c>
      <x:c r="F53" s="45" t="n">
        <x:v>0</x:v>
      </x:c>
      <x:c r="G53" s="45" t="n">
        <x:v>1</x:v>
      </x:c>
      <x:c r="H53" s="45" t="n">
        <x:v>0</x:v>
      </x:c>
      <x:c r="I53" s="45" t="n">
        <x:v>1</x:v>
      </x:c>
      <x:c r="J53" s="45" t="n">
        <x:v>0</x:v>
      </x:c>
      <x:c r="K53" s="45" t="n">
        <x:v>0</x:v>
      </x:c>
      <x:c r="L53" s="45" t="n">
        <x:v>1</x:v>
      </x:c>
      <x:c r="M53" s="45" t="n">
        <x:v>1</x:v>
      </x:c>
      <x:c r="N53" s="45" t="n">
        <x:v>0</x:v>
      </x:c>
      <x:c r="O53" s="45" t="n">
        <x:v>0</x:v>
      </x:c>
      <x:c r="P53" s="45" t="n">
        <x:v>0</x:v>
      </x:c>
      <x:c r="Q53" s="45" t="n">
        <x:v>0</x:v>
      </x:c>
      <x:c r="R53" s="1" t="n"/>
      <x:c r="S53" s="1" t="n"/>
      <x:c r="T53" s="1" t="n"/>
    </x:row>
    <x:row r="54">
      <x:c r="A54" s="1" t="n"/>
      <x:c r="B54" s="1" t="n"/>
      <x:c r="C54" s="1" t="n"/>
      <x:c r="D54" s="1" t="n"/>
      <x:c r="E54" s="1" t="n"/>
      <x:c r="F54" s="1" t="n"/>
      <x:c r="G54" s="1" t="n"/>
      <x:c r="H54" s="1" t="n"/>
      <x:c r="I54" s="1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</x:row>
    <x:row r="55">
      <x:c r="A55" s="148" t="inlineStr">
        <x:is>
          <x:t xml:space="preserve">B096–B111</x:t>
        </x:is>
      </x:c>
      <x:c r="B55" s="164" t="n"/>
      <x:c r="C55" s="164" t="n"/>
      <x:c r="D55" s="164" t="n"/>
      <x:c r="E55" s="164" t="n"/>
      <x:c r="F55" s="164" t="n"/>
      <x:c r="G55" s="164" t="n"/>
      <x:c r="H55" s="164" t="n"/>
      <x:c r="I55" s="164" t="n"/>
      <x:c r="J55" s="164" t="n"/>
      <x:c r="K55" s="164" t="n"/>
      <x:c r="L55" s="164" t="n"/>
      <x:c r="M55" s="164" t="n"/>
      <x:c r="N55" s="164" t="n"/>
      <x:c r="O55" s="164" t="n"/>
      <x:c r="P55" s="164" t="n"/>
      <x:c r="Q55" s="164" t="n"/>
      <x:c r="R55" s="164" t="n"/>
      <x:c r="S55" s="164" t="n"/>
      <x:c r="T55" s="164" t="n"/>
    </x:row>
    <x:row r="56">
      <x:c r="A56" s="38" t="inlineStr">
        <x:is>
          <x:t xml:space="preserve">BITGROUP</x:t>
        </x:is>
      </x:c>
      <x:c r="B56" s="39" t="str">
        <x:f>IF($B$304="","",IFERROR(VLOOKUP($B$304,$A$75:$T$202,16,FALSE),""))</x:f>
        <x:v>SCALAR-7</x:v>
      </x:c>
      <x:c r="C56" s="39" t="str">
        <x:f>IF($B$305="","",IFERROR(VLOOKUP($B$305,$A$75:$T$202,16,FALSE),""))</x:f>
        <x:v>SCALAR-7</x:v>
      </x:c>
      <x:c r="D56" s="39" t="str">
        <x:f>IF($B$306="","",IFERROR(VLOOKUP($B$306,$A$75:$T$202,16,FALSE),""))</x:f>
        <x:v>SCALAR-7</x:v>
      </x:c>
      <x:c r="E56" s="39" t="str">
        <x:f>IF($B$307="","",IFERROR(VLOOKUP($B$307,$A$75:$T$202,16,FALSE),""))</x:f>
        <x:v>SCALAR-7</x:v>
      </x:c>
      <x:c r="F56" s="39" t="str">
        <x:f>IF($B$308="","",IFERROR(VLOOKUP($B$308,$A$75:$T$202,16,FALSE),""))</x:f>
        <x:v>MASK-16</x:v>
      </x:c>
      <x:c r="G56" s="39" t="str">
        <x:f>IF($B$309="","",IFERROR(VLOOKUP($B$309,$A$75:$T$202,16,FALSE),""))</x:f>
        <x:v>MASK-16</x:v>
      </x:c>
      <x:c r="H56" s="39" t="str">
        <x:f>IF($B$310="","",IFERROR(VLOOKUP($B$310,$A$75:$T$202,16,FALSE),""))</x:f>
        <x:v>MASK-16</x:v>
      </x:c>
      <x:c r="I56" s="39" t="str">
        <x:f>IF($B$311="","",IFERROR(VLOOKUP($B$311,$A$75:$T$202,16,FALSE),""))</x:f>
        <x:v>MASK-16</x:v>
      </x:c>
      <x:c r="J56" s="39" t="str">
        <x:f>IF($B$312="","",IFERROR(VLOOKUP($B$312,$A$75:$T$202,16,FALSE),""))</x:f>
        <x:v>MASK-16</x:v>
      </x:c>
      <x:c r="K56" s="39" t="str">
        <x:f>IF($B$313="","",IFERROR(VLOOKUP($B$313,$A$75:$T$202,16,FALSE),""))</x:f>
        <x:v>MASK-16</x:v>
      </x:c>
      <x:c r="L56" s="39" t="str">
        <x:f>IF($B$314="","",IFERROR(VLOOKUP($B$314,$A$75:$T$202,16,FALSE),""))</x:f>
        <x:v>MASK-16</x:v>
      </x:c>
      <x:c r="M56" s="39" t="str">
        <x:f>IF($B$315="","",IFERROR(VLOOKUP($B$315,$A$75:$T$202,16,FALSE),""))</x:f>
        <x:v>MASK-16</x:v>
      </x:c>
      <x:c r="N56" s="39" t="str">
        <x:f>IF($B$316="","",IFERROR(VLOOKUP($B$316,$A$75:$T$202,16,FALSE),""))</x:f>
        <x:v>MASK-16</x:v>
      </x:c>
      <x:c r="O56" s="39" t="str">
        <x:f>IF($B$317="","",IFERROR(VLOOKUP($B$317,$A$75:$T$202,16,FALSE),""))</x:f>
        <x:v>MASK-16</x:v>
      </x:c>
      <x:c r="P56" s="39" t="str">
        <x:f>IF($B$318="","",IFERROR(VLOOKUP($B$318,$A$75:$T$202,16,FALSE),""))</x:f>
        <x:v>MASK-16</x:v>
      </x:c>
      <x:c r="Q56" s="39" t="str">
        <x:f>IF($B$319="","",IFERROR(VLOOKUP($B$319,$A$75:$T$202,16,FALSE),""))</x:f>
        <x:v>MASK-16</x:v>
      </x:c>
      <x:c r="R56" s="1" t="n"/>
      <x:c r="S56" s="1" t="n"/>
      <x:c r="T56" s="1" t="n"/>
    </x:row>
    <x:row r="57">
      <x:c r="A57" s="38" t="inlineStr">
        <x:is>
          <x:t xml:space="preserve">TRUST</x:t>
        </x:is>
      </x:c>
      <x:c r="B57" s="39" t="str">
        <x:f>IF($B$304="","",IFERROR(VLOOKUP($B$304,$A$75:$T$202,6,FALSE),""))</x:f>
        <x:v>₸1</x:v>
      </x:c>
      <x:c r="C57" s="39" t="str">
        <x:f>IF($B$305="","",IFERROR(VLOOKUP($B$305,$A$75:$T$202,6,FALSE),""))</x:f>
        <x:v>₸1</x:v>
      </x:c>
      <x:c r="D57" s="39" t="str">
        <x:f>IF($B$306="","",IFERROR(VLOOKUP($B$306,$A$75:$T$202,6,FALSE),""))</x:f>
        <x:v>₸1</x:v>
      </x:c>
      <x:c r="E57" s="39" t="str">
        <x:f>IF($B$307="","",IFERROR(VLOOKUP($B$307,$A$75:$T$202,6,FALSE),""))</x:f>
        <x:v>₸1</x:v>
      </x:c>
      <x:c r="F57" s="39" t="str">
        <x:f>IF($B$308="","",IFERROR(VLOOKUP($B$308,$A$75:$T$202,6,FALSE),""))</x:f>
        <x:v>₸1</x:v>
      </x:c>
      <x:c r="G57" s="39" t="str">
        <x:f>IF($B$309="","",IFERROR(VLOOKUP($B$309,$A$75:$T$202,6,FALSE),""))</x:f>
        <x:v>₸1</x:v>
      </x:c>
      <x:c r="H57" s="39" t="str">
        <x:f>IF($B$310="","",IFERROR(VLOOKUP($B$310,$A$75:$T$202,6,FALSE),""))</x:f>
        <x:v>₸1</x:v>
      </x:c>
      <x:c r="I57" s="39" t="str">
        <x:f>IF($B$311="","",IFERROR(VLOOKUP($B$311,$A$75:$T$202,6,FALSE),""))</x:f>
        <x:v>₸1</x:v>
      </x:c>
      <x:c r="J57" s="39" t="str">
        <x:f>IF($B$312="","",IFERROR(VLOOKUP($B$312,$A$75:$T$202,6,FALSE),""))</x:f>
        <x:v>₸1</x:v>
      </x:c>
      <x:c r="K57" s="39" t="str">
        <x:f>IF($B$313="","",IFERROR(VLOOKUP($B$313,$A$75:$T$202,6,FALSE),""))</x:f>
        <x:v>₸1</x:v>
      </x:c>
      <x:c r="L57" s="39" t="str">
        <x:f>IF($B$314="","",IFERROR(VLOOKUP($B$314,$A$75:$T$202,6,FALSE),""))</x:f>
        <x:v>₸1</x:v>
      </x:c>
      <x:c r="M57" s="39" t="str">
        <x:f>IF($B$315="","",IFERROR(VLOOKUP($B$315,$A$75:$T$202,6,FALSE),""))</x:f>
        <x:v>₸1</x:v>
      </x:c>
      <x:c r="N57" s="39" t="str">
        <x:f>IF($B$316="","",IFERROR(VLOOKUP($B$316,$A$75:$T$202,6,FALSE),""))</x:f>
        <x:v>₸1</x:v>
      </x:c>
      <x:c r="O57" s="39" t="str">
        <x:f>IF($B$317="","",IFERROR(VLOOKUP($B$317,$A$75:$T$202,6,FALSE),""))</x:f>
        <x:v>₸1</x:v>
      </x:c>
      <x:c r="P57" s="39" t="str">
        <x:f>IF($B$318="","",IFERROR(VLOOKUP($B$318,$A$75:$T$202,6,FALSE),""))</x:f>
        <x:v>₸1</x:v>
      </x:c>
      <x:c r="Q57" s="39" t="str">
        <x:f>IF($B$319="","",IFERROR(VLOOKUP($B$319,$A$75:$T$202,6,FALSE),""))</x:f>
        <x:v>₸1</x:v>
      </x:c>
      <x:c r="R57" s="1" t="n"/>
      <x:c r="S57" s="1" t="n"/>
      <x:c r="T57" s="1" t="n"/>
    </x:row>
    <x:row r="58">
      <x:c r="A58" s="38" t="inlineStr">
        <x:is>
          <x:t xml:space="preserve">BIT TYPE</x:t>
        </x:is>
      </x:c>
      <x:c r="B58" s="39" t="str">
        <x:f>IF($D$304="","",$D$304)</x:f>
        <x:v>1</x:v>
      </x:c>
      <x:c r="C58" s="39" t="str">
        <x:f>IF($D$305="","",$D$305)</x:f>
        <x:v>1</x:v>
      </x:c>
      <x:c r="D58" s="39" t="str">
        <x:f>IF($D$306="","",$D$306)</x:f>
        <x:v>1</x:v>
      </x:c>
      <x:c r="E58" s="39" t="str">
        <x:f>IF($D$307="","",$D$307)</x:f>
        <x:v>1</x:v>
      </x:c>
      <x:c r="F58" s="39" t="str">
        <x:f>IF($D$308="","",$D$308)</x:f>
        <x:v>2A</x:v>
      </x:c>
      <x:c r="G58" s="39" t="str">
        <x:f>IF($D$309="","",$D$309)</x:f>
        <x:v>2B</x:v>
      </x:c>
      <x:c r="H58" s="39" t="str">
        <x:f>IF($D$310="","",$D$310)</x:f>
        <x:v>2A</x:v>
      </x:c>
      <x:c r="I58" s="39" t="str">
        <x:f>IF($D$311="","",$D$311)</x:f>
        <x:v>2B</x:v>
      </x:c>
      <x:c r="J58" s="39" t="str">
        <x:f>IF($D$312="","",$D$312)</x:f>
        <x:v>2A</x:v>
      </x:c>
      <x:c r="K58" s="39" t="str">
        <x:f>IF($D$313="","",$D$313)</x:f>
        <x:v>2B</x:v>
      </x:c>
      <x:c r="L58" s="39" t="str">
        <x:f>IF($D$314="","",$D$314)</x:f>
        <x:v>2A</x:v>
      </x:c>
      <x:c r="M58" s="39" t="str">
        <x:f>IF($D$315="","",$D$315)</x:f>
        <x:v>2B</x:v>
      </x:c>
      <x:c r="N58" s="39" t="str">
        <x:f>IF($D$316="","",$D$316)</x:f>
        <x:v>2A</x:v>
      </x:c>
      <x:c r="O58" s="39" t="str">
        <x:f>IF($D$317="","",$D$317)</x:f>
        <x:v>2B</x:v>
      </x:c>
      <x:c r="P58" s="39" t="str">
        <x:f>IF($D$318="","",$D$318)</x:f>
        <x:v>2A</x:v>
      </x:c>
      <x:c r="Q58" s="39" t="str">
        <x:f>IF($D$319="","",$D$319)</x:f>
        <x:v>2B</x:v>
      </x:c>
      <x:c r="R58" s="1" t="n"/>
      <x:c r="S58" s="1" t="n"/>
      <x:c r="T58" s="1" t="n"/>
    </x:row>
    <x:row r="59">
      <x:c r="A59" s="38" t="inlineStr">
        <x:is>
          <x:t xml:space="preserve">POSITION</x:t>
        </x:is>
      </x:c>
      <x:c r="B59" s="39" t="str">
        <x:f>$A$304</x:f>
        <x:v>B096</x:v>
      </x:c>
      <x:c r="C59" s="39" t="str">
        <x:f>$A$305</x:f>
        <x:v>B097</x:v>
      </x:c>
      <x:c r="D59" s="39" t="str">
        <x:f>$A$306</x:f>
        <x:v>B098</x:v>
      </x:c>
      <x:c r="E59" s="39" t="str">
        <x:f>$A$307</x:f>
        <x:v>B099</x:v>
      </x:c>
      <x:c r="F59" s="39" t="str">
        <x:f>$A$308</x:f>
        <x:v>B100</x:v>
      </x:c>
      <x:c r="G59" s="39" t="str">
        <x:f>$A$309</x:f>
        <x:v>B101</x:v>
      </x:c>
      <x:c r="H59" s="39" t="str">
        <x:f>$A$310</x:f>
        <x:v>B102</x:v>
      </x:c>
      <x:c r="I59" s="39" t="str">
        <x:f>$A$311</x:f>
        <x:v>B103</x:v>
      </x:c>
      <x:c r="J59" s="39" t="str">
        <x:f>$A$312</x:f>
        <x:v>B104</x:v>
      </x:c>
      <x:c r="K59" s="39" t="str">
        <x:f>$A$313</x:f>
        <x:v>B105</x:v>
      </x:c>
      <x:c r="L59" s="39" t="str">
        <x:f>$A$314</x:f>
        <x:v>B106</x:v>
      </x:c>
      <x:c r="M59" s="39" t="str">
        <x:f>$A$315</x:f>
        <x:v>B107</x:v>
      </x:c>
      <x:c r="N59" s="39" t="str">
        <x:f>$A$316</x:f>
        <x:v>B108</x:v>
      </x:c>
      <x:c r="O59" s="39" t="str">
        <x:f>$A$317</x:f>
        <x:v>B109</x:v>
      </x:c>
      <x:c r="P59" s="39" t="str">
        <x:f>$A$318</x:f>
        <x:v>B110</x:v>
      </x:c>
      <x:c r="Q59" s="39" t="str">
        <x:f>$A$319</x:f>
        <x:v>B111</x:v>
      </x:c>
      <x:c r="R59" s="1" t="n"/>
      <x:c r="S59" s="1" t="n"/>
      <x:c r="T59" s="1" t="n"/>
    </x:row>
    <x:row r="60">
      <x:c r="A60" s="38" t="inlineStr">
        <x:is>
          <x:t xml:space="preserve">STATE</x:t>
        </x:is>
      </x:c>
      <x:c r="B60" s="45" t="n">
        <x:v>0</x:v>
      </x:c>
      <x:c r="C60" s="45" t="n">
        <x:v>1</x:v>
      </x:c>
      <x:c r="D60" s="45" t="n">
        <x:v>0</x:v>
      </x:c>
      <x:c r="E60" s="45" t="n">
        <x:v>1</x:v>
      </x:c>
      <x:c r="F60" s="45" t="n">
        <x:v>0</x:v>
      </x:c>
      <x:c r="G60" s="45" t="n">
        <x:v>1</x:v>
      </x:c>
      <x:c r="H60" s="45" t="n">
        <x:v>0</x:v>
      </x:c>
      <x:c r="I60" s="45" t="n">
        <x:v>0</x:v>
      </x:c>
      <x:c r="J60" s="45" t="n">
        <x:v>0</x:v>
      </x:c>
      <x:c r="K60" s="45" t="n">
        <x:v>0</x:v>
      </x:c>
      <x:c r="L60" s="45" t="n">
        <x:v>0</x:v>
      </x:c>
      <x:c r="M60" s="45" t="n">
        <x:v>0</x:v>
      </x:c>
      <x:c r="N60" s="45" t="n">
        <x:v>0</x:v>
      </x:c>
      <x:c r="O60" s="45" t="n">
        <x:v>0</x:v>
      </x:c>
      <x:c r="P60" s="45" t="n">
        <x:v>0</x:v>
      </x:c>
      <x:c r="Q60" s="45" t="n">
        <x:v>0</x:v>
      </x:c>
      <x:c r="R60" s="1" t="n"/>
      <x:c r="S60" s="1" t="n"/>
      <x:c r="T60" s="1" t="n"/>
    </x:row>
    <x:row r="61">
      <x:c r="A61" s="1" t="n"/>
      <x:c r="B61" s="1" t="n"/>
      <x:c r="C61" s="1" t="n"/>
      <x:c r="D61" s="1" t="n"/>
      <x:c r="E61" s="1" t="n"/>
      <x:c r="F61" s="1" t="n"/>
      <x:c r="G61" s="1" t="n"/>
      <x:c r="H61" s="1" t="n"/>
      <x:c r="I61" s="1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</x:row>
    <x:row r="62">
      <x:c r="A62" s="148" t="inlineStr">
        <x:is>
          <x:t xml:space="preserve">B112–B127</x:t>
        </x:is>
      </x:c>
      <x:c r="B62" s="164" t="n"/>
      <x:c r="C62" s="164" t="n"/>
      <x:c r="D62" s="164" t="n"/>
      <x:c r="E62" s="164" t="n"/>
      <x:c r="F62" s="164" t="n"/>
      <x:c r="G62" s="164" t="n"/>
      <x:c r="H62" s="164" t="n"/>
      <x:c r="I62" s="164" t="n"/>
      <x:c r="J62" s="164" t="n"/>
      <x:c r="K62" s="164" t="n"/>
      <x:c r="L62" s="164" t="n"/>
      <x:c r="M62" s="164" t="n"/>
      <x:c r="N62" s="164" t="n"/>
      <x:c r="O62" s="164" t="n"/>
      <x:c r="P62" s="164" t="n"/>
      <x:c r="Q62" s="164" t="n"/>
      <x:c r="R62" s="164" t="n"/>
      <x:c r="S62" s="164" t="n"/>
      <x:c r="T62" s="164" t="n"/>
    </x:row>
    <x:row r="63">
      <x:c r="A63" s="38" t="inlineStr">
        <x:is>
          <x:t xml:space="preserve">BITGROUP</x:t>
        </x:is>
      </x:c>
      <x:c r="B63" s="39" t="str">
        <x:f>IF($B$320="","",IFERROR(VLOOKUP($B$320,$A$75:$T$202,16,FALSE),""))</x:f>
        <x:v>MASK-16</x:v>
      </x:c>
      <x:c r="C63" s="39" t="str">
        <x:f>IF($B$321="","",IFERROR(VLOOKUP($B$321,$A$75:$T$202,16,FALSE),""))</x:f>
        <x:v>MASK-16</x:v>
      </x:c>
      <x:c r="D63" s="39" t="str">
        <x:f>IF($B$322="","",IFERROR(VLOOKUP($B$322,$A$75:$T$202,16,FALSE),""))</x:f>
        <x:v>MASK-16</x:v>
      </x:c>
      <x:c r="E63" s="39" t="str">
        <x:f>IF($B$323="","",IFERROR(VLOOKUP($B$323,$A$75:$T$202,16,FALSE),""))</x:f>
        <x:v>MASK-16</x:v>
      </x:c>
      <x:c r="F63" s="39" t="str">
        <x:f>IF($B$324="","",IFERROR(VLOOKUP($B$324,$A$75:$T$202,16,FALSE),""))</x:f>
        <x:v>SCALAR-8</x:v>
      </x:c>
      <x:c r="G63" s="39" t="str">
        <x:f>IF($B$325="","",IFERROR(VLOOKUP($B$325,$A$75:$T$202,16,FALSE),""))</x:f>
        <x:v>SCALAR-8</x:v>
      </x:c>
      <x:c r="H63" s="39" t="str">
        <x:f>IF($B$326="","",IFERROR(VLOOKUP($B$326,$A$75:$T$202,16,FALSE),""))</x:f>
        <x:v>SCALAR-8</x:v>
      </x:c>
      <x:c r="I63" s="39" t="str">
        <x:f>IF($B$327="","",IFERROR(VLOOKUP($B$327,$A$75:$T$202,16,FALSE),""))</x:f>
        <x:v>SCALAR-8</x:v>
      </x:c>
      <x:c r="J63" s="39" t="str">
        <x:f>IF($B$328="","",IFERROR(VLOOKUP($B$328,$A$75:$T$202,16,FALSE),""))</x:f>
        <x:v>SCALAR-8</x:v>
      </x:c>
      <x:c r="K63" s="39" t="str">
        <x:f>IF($B$329="","",IFERROR(VLOOKUP($B$329,$A$75:$T$202,16,FALSE),""))</x:f>
        <x:v>SCALAR-8</x:v>
      </x:c>
      <x:c r="L63" s="39" t="str">
        <x:f>IF($B$330="","",IFERROR(VLOOKUP($B$330,$A$75:$T$202,16,FALSE),""))</x:f>
        <x:v>SCALAR-8</x:v>
      </x:c>
      <x:c r="M63" s="39" t="str">
        <x:f>IF($B$331="","",IFERROR(VLOOKUP($B$331,$A$75:$T$202,16,FALSE),""))</x:f>
        <x:v>SCALAR-8</x:v>
      </x:c>
      <x:c r="N63" s="39" t="str">
        <x:f>IF($B$332="","",IFERROR(VLOOKUP($B$332,$A$75:$T$202,16,FALSE),""))</x:f>
        <x:v>SCALAR-2</x:v>
      </x:c>
      <x:c r="O63" s="39" t="str">
        <x:f>IF($B$333="","",IFERROR(VLOOKUP($B$333,$A$75:$T$202,16,FALSE),""))</x:f>
        <x:v>SCALAR-2</x:v>
      </x:c>
      <x:c r="P63" s="39" t="str">
        <x:f>IF($B$334="","",IFERROR(VLOOKUP($B$334,$A$75:$T$202,16,FALSE),""))</x:f>
        <x:v>RESERVED-2</x:v>
      </x:c>
      <x:c r="Q63" s="39" t="str">
        <x:f>IF($B$335="","",IFERROR(VLOOKUP($B$335,$A$75:$T$202,16,FALSE),""))</x:f>
        <x:v>RESERVED-2</x:v>
      </x:c>
      <x:c r="R63" s="1" t="n"/>
      <x:c r="S63" s="1" t="n"/>
      <x:c r="T63" s="1" t="n"/>
    </x:row>
    <x:row r="64">
      <x:c r="A64" s="38" t="inlineStr">
        <x:is>
          <x:t xml:space="preserve">TRUST</x:t>
        </x:is>
      </x:c>
      <x:c r="B64" s="39" t="str">
        <x:f>IF($B$320="","",IFERROR(VLOOKUP($B$320,$A$75:$T$202,6,FALSE),""))</x:f>
        <x:v>₸1</x:v>
      </x:c>
      <x:c r="C64" s="39" t="str">
        <x:f>IF($B$321="","",IFERROR(VLOOKUP($B$321,$A$75:$T$202,6,FALSE),""))</x:f>
        <x:v>₸1</x:v>
      </x:c>
      <x:c r="D64" s="39" t="str">
        <x:f>IF($B$322="","",IFERROR(VLOOKUP($B$322,$A$75:$T$202,6,FALSE),""))</x:f>
        <x:v>₸1</x:v>
      </x:c>
      <x:c r="E64" s="39" t="str">
        <x:f>IF($B$323="","",IFERROR(VLOOKUP($B$323,$A$75:$T$202,6,FALSE),""))</x:f>
        <x:v>₸1</x:v>
      </x:c>
      <x:c r="F64" s="39" t="str">
        <x:f>IF($B$324="","",IFERROR(VLOOKUP($B$324,$A$75:$T$202,6,FALSE),""))</x:f>
        <x:v>₸1</x:v>
      </x:c>
      <x:c r="G64" s="39" t="str">
        <x:f>IF($B$325="","",IFERROR(VLOOKUP($B$325,$A$75:$T$202,6,FALSE),""))</x:f>
        <x:v>₸1</x:v>
      </x:c>
      <x:c r="H64" s="39" t="str">
        <x:f>IF($B$326="","",IFERROR(VLOOKUP($B$326,$A$75:$T$202,6,FALSE),""))</x:f>
        <x:v>₸1</x:v>
      </x:c>
      <x:c r="I64" s="39" t="str">
        <x:f>IF($B$327="","",IFERROR(VLOOKUP($B$327,$A$75:$T$202,6,FALSE),""))</x:f>
        <x:v>₸1</x:v>
      </x:c>
      <x:c r="J64" s="39" t="str">
        <x:f>IF($B$328="","",IFERROR(VLOOKUP($B$328,$A$75:$T$202,6,FALSE),""))</x:f>
        <x:v>₸1</x:v>
      </x:c>
      <x:c r="K64" s="39" t="str">
        <x:f>IF($B$329="","",IFERROR(VLOOKUP($B$329,$A$75:$T$202,6,FALSE),""))</x:f>
        <x:v>₸1</x:v>
      </x:c>
      <x:c r="L64" s="39" t="str">
        <x:f>IF($B$330="","",IFERROR(VLOOKUP($B$330,$A$75:$T$202,6,FALSE),""))</x:f>
        <x:v>₸1</x:v>
      </x:c>
      <x:c r="M64" s="39" t="str">
        <x:f>IF($B$331="","",IFERROR(VLOOKUP($B$331,$A$75:$T$202,6,FALSE),""))</x:f>
        <x:v>₸1</x:v>
      </x:c>
      <x:c r="N64" s="39" t="str">
        <x:f>IF($B$332="","",IFERROR(VLOOKUP($B$332,$A$75:$T$202,6,FALSE),""))</x:f>
        <x:v>₸1</x:v>
      </x:c>
      <x:c r="O64" s="39" t="str">
        <x:f>IF($B$333="","",IFERROR(VLOOKUP($B$333,$A$75:$T$202,6,FALSE),""))</x:f>
        <x:v>₸1</x:v>
      </x:c>
      <x:c r="P64" s="39" t="str">
        <x:f>IF($B$334="","",IFERROR(VLOOKUP($B$334,$A$75:$T$202,6,FALSE),""))</x:f>
        <x:v>₸1</x:v>
      </x:c>
      <x:c r="Q64" s="39" t="str">
        <x:f>IF($B$335="","",IFERROR(VLOOKUP($B$335,$A$75:$T$202,6,FALSE),""))</x:f>
        <x:v>₸1</x:v>
      </x:c>
      <x:c r="R64" s="1" t="n"/>
      <x:c r="S64" s="1" t="n"/>
      <x:c r="T64" s="1" t="n"/>
    </x:row>
    <x:row r="65">
      <x:c r="A65" s="38" t="inlineStr">
        <x:is>
          <x:t xml:space="preserve">BIT TYPE</x:t>
        </x:is>
      </x:c>
      <x:c r="B65" s="39" t="str">
        <x:f>IF($D$320="","",$D$320)</x:f>
        <x:v>2A</x:v>
      </x:c>
      <x:c r="C65" s="39" t="str">
        <x:f>IF($D$321="","",$D$321)</x:f>
        <x:v>2B</x:v>
      </x:c>
      <x:c r="D65" s="39" t="str">
        <x:f>IF($D$322="","",$D$322)</x:f>
        <x:v>2A</x:v>
      </x:c>
      <x:c r="E65" s="39" t="str">
        <x:f>IF($D$323="","",$D$323)</x:f>
        <x:v>2B</x:v>
      </x:c>
      <x:c r="F65" s="39" t="str">
        <x:f>IF($D$324="","",$D$324)</x:f>
        <x:v>1</x:v>
      </x:c>
      <x:c r="G65" s="39" t="str">
        <x:f>IF($D$325="","",$D$325)</x:f>
        <x:v>1</x:v>
      </x:c>
      <x:c r="H65" s="39" t="str">
        <x:f>IF($D$326="","",$D$326)</x:f>
        <x:v>1</x:v>
      </x:c>
      <x:c r="I65" s="39" t="str">
        <x:f>IF($D$327="","",$D$327)</x:f>
        <x:v>1</x:v>
      </x:c>
      <x:c r="J65" s="39" t="str">
        <x:f>IF($D$328="","",$D$328)</x:f>
        <x:v>1</x:v>
      </x:c>
      <x:c r="K65" s="39" t="str">
        <x:f>IF($D$329="","",$D$329)</x:f>
        <x:v>1</x:v>
      </x:c>
      <x:c r="L65" s="39" t="str">
        <x:f>IF($D$330="","",$D$330)</x:f>
        <x:v>1</x:v>
      </x:c>
      <x:c r="M65" s="39" t="str">
        <x:f>IF($D$331="","",$D$331)</x:f>
        <x:v>1</x:v>
      </x:c>
      <x:c r="N65" s="39" t="str">
        <x:f>IF($D$332="","",$D$332)</x:f>
        <x:v>1</x:v>
      </x:c>
      <x:c r="O65" s="39" t="str">
        <x:f>IF($D$333="","",$D$333)</x:f>
        <x:v>1</x:v>
      </x:c>
      <x:c r="P65" s="39" t="str">
        <x:f>IF($D$334="","",$D$334)</x:f>
        <x:v>11</x:v>
      </x:c>
      <x:c r="Q65" s="39" t="str">
        <x:f>IF($D$335="","",$D$335)</x:f>
        <x:v>11</x:v>
      </x:c>
      <x:c r="R65" s="1" t="n"/>
      <x:c r="S65" s="1" t="n"/>
      <x:c r="T65" s="1" t="n"/>
    </x:row>
    <x:row r="66">
      <x:c r="A66" s="38" t="inlineStr">
        <x:is>
          <x:t xml:space="preserve">POSITION</x:t>
        </x:is>
      </x:c>
      <x:c r="B66" s="39" t="str">
        <x:f>$A$320</x:f>
        <x:v>B112</x:v>
      </x:c>
      <x:c r="C66" s="39" t="str">
        <x:f>$A$321</x:f>
        <x:v>B113</x:v>
      </x:c>
      <x:c r="D66" s="39" t="str">
        <x:f>$A$322</x:f>
        <x:v>B114</x:v>
      </x:c>
      <x:c r="E66" s="39" t="str">
        <x:f>$A$323</x:f>
        <x:v>B115</x:v>
      </x:c>
      <x:c r="F66" s="39" t="str">
        <x:f>$A$324</x:f>
        <x:v>B116</x:v>
      </x:c>
      <x:c r="G66" s="39" t="str">
        <x:f>$A$325</x:f>
        <x:v>B117</x:v>
      </x:c>
      <x:c r="H66" s="39" t="str">
        <x:f>$A$326</x:f>
        <x:v>B118</x:v>
      </x:c>
      <x:c r="I66" s="39" t="str">
        <x:f>$A$327</x:f>
        <x:v>B119</x:v>
      </x:c>
      <x:c r="J66" s="39" t="str">
        <x:f>$A$328</x:f>
        <x:v>B120</x:v>
      </x:c>
      <x:c r="K66" s="39" t="str">
        <x:f>$A$329</x:f>
        <x:v>B121</x:v>
      </x:c>
      <x:c r="L66" s="39" t="str">
        <x:f>$A$330</x:f>
        <x:v>B122</x:v>
      </x:c>
      <x:c r="M66" s="39" t="str">
        <x:f>$A$331</x:f>
        <x:v>B123</x:v>
      </x:c>
      <x:c r="N66" s="39" t="str">
        <x:f>$A$332</x:f>
        <x:v>B124</x:v>
      </x:c>
      <x:c r="O66" s="39" t="str">
        <x:f>$A$333</x:f>
        <x:v>B125</x:v>
      </x:c>
      <x:c r="P66" s="39" t="str">
        <x:f>$A$334</x:f>
        <x:v>B126</x:v>
      </x:c>
      <x:c r="Q66" s="39" t="str">
        <x:f>$A$335</x:f>
        <x:v>B127</x:v>
      </x:c>
      <x:c r="R66" s="1" t="n"/>
      <x:c r="S66" s="1" t="n"/>
      <x:c r="T66" s="1" t="n"/>
    </x:row>
    <x:row r="67">
      <x:c r="A67" s="38" t="inlineStr">
        <x:is>
          <x:t xml:space="preserve">STATE</x:t>
        </x:is>
      </x:c>
      <x:c r="B67" s="45" t="n">
        <x:v>1</x:v>
      </x:c>
      <x:c r="C67" s="45" t="n">
        <x:v>0</x:v>
      </x:c>
      <x:c r="D67" s="45" t="n">
        <x:v>0</x:v>
      </x:c>
      <x:c r="E67" s="45" t="n">
        <x:v>0</x:v>
      </x:c>
      <x:c r="F67" s="45" t="n">
        <x:v>1</x:v>
      </x:c>
      <x:c r="G67" s="45" t="n">
        <x:v>0</x:v>
      </x:c>
      <x:c r="H67" s="45" t="n">
        <x:v>0</x:v>
      </x:c>
      <x:c r="I67" s="45" t="n">
        <x:v>0</x:v>
      </x:c>
      <x:c r="J67" s="45" t="n">
        <x:v>0</x:v>
      </x:c>
      <x:c r="K67" s="45" t="n">
        <x:v>0</x:v>
      </x:c>
      <x:c r="L67" s="45" t="n">
        <x:v>0</x:v>
      </x:c>
      <x:c r="M67" s="45" t="n">
        <x:v>0</x:v>
      </x:c>
      <x:c r="N67" s="45" t="n">
        <x:v>0</x:v>
      </x:c>
      <x:c r="O67" s="45" t="n">
        <x:v>0</x:v>
      </x:c>
      <x:c r="P67" s="45" t="n">
        <x:v>0</x:v>
      </x:c>
      <x:c r="Q67" s="45" t="n">
        <x:v>0</x:v>
      </x:c>
      <x:c r="R67" s="1" t="n"/>
      <x:c r="S67" s="1" t="n"/>
      <x:c r="T67" s="1" t="n"/>
    </x:row>
    <x:row r="68">
      <x:c r="A68" s="1" t="n"/>
      <x:c r="B68" s="1" t="n"/>
      <x:c r="C68" s="1" t="n"/>
      <x:c r="D68" s="1" t="n"/>
      <x:c r="E68" s="1" t="n"/>
      <x:c r="F68" s="1" t="n"/>
      <x:c r="G68" s="1" t="n"/>
      <x:c r="H68" s="1" t="n"/>
      <x:c r="I68" s="1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</x:row>
    <x:row r="69">
      <x:c r="A69" s="1" t="n"/>
      <x:c r="B69" s="1" t="n"/>
      <x:c r="C69" s="1" t="n"/>
      <x:c r="D69" s="1" t="n"/>
      <x:c r="E69" s="1" t="n"/>
      <x:c r="F69" s="1" t="n"/>
      <x:c r="G69" s="1" t="n"/>
      <x:c r="H69" s="1" t="n"/>
      <x:c r="I69" s="1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</x:row>
    <x:row r="70" s="97" customFormat="1" ht="28" customHeight="1">
      <x:c r="A70" s="124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</x:row>
    <x:row r="71">
      <x:c r="A71" s="1" t="n"/>
      <x:c r="B71" s="1" t="n"/>
      <x:c r="C71" s="1" t="n"/>
      <x:c r="D71" s="1" t="n"/>
      <x:c r="E71" s="1" t="n"/>
      <x:c r="F71" s="1" t="n"/>
      <x:c r="G71" s="1" t="n"/>
      <x:c r="H71" s="1" t="n"/>
      <x:c r="I71" s="1" t="n"/>
      <x:c r="J71" s="1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</x:row>
    <x:row r="72">
      <x:c r="A72" s="1" t="n"/>
      <x:c r="B72" s="1" t="n"/>
      <x:c r="C72" s="1" t="n"/>
      <x:c r="D72" s="1" t="n"/>
      <x:c r="E72" s="1" t="n"/>
      <x:c r="F72" s="1" t="n"/>
      <x:c r="G72" s="1" t="n"/>
      <x:c r="H72" s="1" t="n"/>
      <x:c r="I72" s="1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</x:row>
    <x:row r="73" s="97" customFormat="1" ht="24" customHeight="1">
      <x:c r="A73" s="107" t="inlineStr">
        <x:is>
          <x:t xml:space="preserve">|▪︎▪︎| — BITGROUP TABLE</x:t>
        </x:is>
      </x:c>
      <x:c r="B73" s="159" t="n"/>
      <x:c r="C73" s="159" t="n"/>
      <x:c r="D73" s="159" t="n"/>
      <x:c r="E73" s="159" t="n"/>
      <x:c r="F73" s="159" t="n"/>
      <x:c r="G73" s="159" t="n"/>
      <x:c r="H73" s="159" t="n"/>
      <x:c r="I73" s="159" t="n"/>
      <x:c r="J73" s="159" t="n"/>
      <x:c r="K73" s="159" t="n"/>
      <x:c r="L73" s="159" t="n"/>
      <x:c r="M73" s="159" t="n"/>
      <x:c r="N73" s="159" t="n"/>
      <x:c r="O73" s="159" t="n"/>
      <x:c r="P73" s="159" t="n"/>
      <x:c r="Q73" s="159" t="n"/>
      <x:c r="R73" s="159" t="n"/>
      <x:c r="S73" s="159" t="n"/>
      <x:c r="T73" s="159" t="n"/>
    </x:row>
    <x:row r="74" s="97" customFormat="1" ht="30" customHeight="1">
      <x:c r="A74" s="29" t="inlineStr">
        <x:is>
          <x:t xml:space="preserve">1 Placement ID</x:t>
        </x:is>
      </x:c>
      <x:c r="B74" s="29" t="inlineStr">
        <x:is>
          <x:t xml:space="preserve">2 Placement Name</x:t>
        </x:is>
      </x:c>
      <x:c r="C74" s="29" t="inlineStr">
        <x:is>
          <x:t xml:space="preserve">3 Start Bit</x:t>
        </x:is>
      </x:c>
      <x:c r="D74" s="29" t="inlineStr">
        <x:is>
          <x:t xml:space="preserve">4 End Bit</x:t>
        </x:is>
      </x:c>
      <x:c r="E74" s="29" t="inlineStr">
        <x:is>
          <x:t xml:space="preserve">5 Width</x:t>
        </x:is>
      </x:c>
      <x:c r="F74" s="29" t="inlineStr">
        <x:is>
          <x:t xml:space="preserve">6 Trust Code</x:t>
        </x:is>
      </x:c>
      <x:c r="G74" s="29" t="inlineStr">
        <x:is>
          <x:t xml:space="preserve">7 Base Trust</x:t>
        </x:is>
      </x:c>
      <x:c r="H74" s="29" t="inlineStr">
        <x:is>
          <x:t xml:space="preserve">8 Semantic Definition</x:t>
        </x:is>
      </x:c>
      <x:c r="I74" s="29" t="inlineStr">
        <x:is>
          <x:t xml:space="preserve">9 Semantic Allowable Range / States</x:t>
        </x:is>
      </x:c>
      <x:c r="J74" s="29" t="inlineStr">
        <x:is>
          <x:t xml:space="preserve">10 Decode Formula</x:t>
        </x:is>
      </x:c>
      <x:c r="K74" s="29" t="inlineStr">
        <x:is>
          <x:t xml:space="preserve">11 Trust Algorithm</x:t>
        </x:is>
      </x:c>
      <x:c r="L74" s="29" t="inlineStr">
        <x:is>
          <x:t xml:space="preserve">12 Conditional Rule</x:t>
        </x:is>
      </x:c>
      <x:c r="M74" s="29" t="inlineStr">
        <x:is>
          <x:t xml:space="preserve">13 Governing / Decode Inputs</x:t>
        </x:is>
      </x:c>
      <x:c r="N74" s="29" t="inlineStr">
        <x:is>
          <x:t xml:space="preserve">14 Notes</x:t>
        </x:is>
      </x:c>
      <x:c r="O74" s="29" t="inlineStr">
        <x:is>
          <x:t xml:space="preserve">15 Status</x:t>
        </x:is>
      </x:c>
      <x:c r="P74" s="29" t="inlineStr">
        <x:is>
          <x:t xml:space="preserve">16 Registered BitGroup</x:t>
        </x:is>
      </x:c>
      <x:c r="Q74" s="29" t="inlineStr">
        <x:is>
          <x:t xml:space="preserve">17 Semantic Key</x:t>
        </x:is>
      </x:c>
      <x:c r="R74" s="29" t="inlineStr">
        <x:is>
          <x:t xml:space="preserve">18 Semantic Role</x:t>
        </x:is>
      </x:c>
      <x:c r="S74" s="29" t="inlineStr">
        <x:is>
          <x:t xml:space="preserve">19 Serialization Orientation</x:t>
        </x:is>
      </x:c>
      <x:c r="T74" s="29" t="inlineStr">
        <x:is>
          <x:t xml:space="preserve">20 Reader Code Set</x:t>
        </x:is>
      </x:c>
      <x:c r="U74" s="29" t="inlineStr">
        <x:is>
          <x:t xml:space="preserve">21 Semantic Math Class</x:t>
        </x:is>
      </x:c>
    </x:row>
    <x:row r="75">
      <x:c r="A75" s="76" t="inlineStr">
        <x:is>
          <x:t xml:space="preserve">FOOD-128#01</x:t>
        </x:is>
      </x:c>
      <x:c r="B75" s="76" t="inlineStr">
        <x:is>
          <x:t xml:space="preserve">A1 · Calories</x:t>
        </x:is>
      </x:c>
      <x:c r="C75" s="76" t="inlineStr">
        <x:is>
          <x:t xml:space="preserve">B000</x:t>
        </x:is>
      </x:c>
      <x:c r="D75" s="76" t="inlineStr">
        <x:is>
          <x:t xml:space="preserve">B013</x:t>
        </x:is>
      </x:c>
      <x:c r="E75" s="5" t="n">
        <x:f>IF(AND(C75&lt;&gt;"",D75&lt;&gt;""),IFERROR(VALUE(RIGHT(D75,3))-VALUE(RIGHT(C75,3))+1,D75-C75+1),"")</x:f>
        <x:v>14</x:v>
      </x:c>
      <x:c r="F75" s="76" t="inlineStr">
        <x:is>
          <x:t xml:space="preserve">₸1</x:t>
        </x:is>
      </x:c>
      <x:c r="G75" s="77" t="n">
        <x:v>1</x:v>
      </x:c>
      <x:c r="H75" s="76" t="inlineStr">
        <x:is>
          <x:t xml:space="preserve">A1 — Calories. Unsigned 14-bit basis-aware fixed-point raw code.</x:t>
        </x:is>
      </x:c>
      <x:c r="I75" s="76" t="inlineStr">
        <x:is>
          <x:t xml:space="preserve">Raw 0..16383. Basis 00/10: raw × 0.1 kcal; Basis 01: raw × 0.0001 kcal.</x:t>
        </x:is>
      </x:c>
      <x:c r="J75" s="76" t="inlineStr">
        <x:is>
          <x:t xml:space="preserve">SCALAR: SUM(active coordinate weights); physical quantity is decoded through O1 Basis.</x:t>
        </x:is>
      </x:c>
      <x:c r="K75" s="76" t="n"/>
      <x:c r="L75" s="76" t="inlineStr">
        <x:is>
          <x:t xml:space="preserve">O1 Basis must be valid.</x:t>
        </x:is>
      </x:c>
      <x:c r="M75" s="76" t="inlineStr">
        <x:is>
          <x:t xml:space="preserve">O1 · Basis</x:t>
        </x:is>
      </x:c>
      <x:c r="N75" s="76" t="inlineStr">
        <x:is>
          <x:t xml:space="preserve">Nutrition44 additive quantity; source precision / uncertainty remain external.</x:t>
        </x:is>
      </x:c>
      <x:c r="O75" s="76" t="inlineStr">
        <x:is>
          <x:t xml:space="preserve">DRAFT</x:t>
        </x:is>
      </x:c>
      <x:c r="P75" s="76" t="inlineStr">
        <x:is>
          <x:t xml:space="preserve">SCALAR-14</x:t>
        </x:is>
      </x:c>
      <x:c r="Q75" s="76" t="inlineStr">
        <x:is>
          <x:t xml:space="preserve">A1</x:t>
        </x:is>
      </x:c>
      <x:c r="R75" s="76" t="inlineStr">
        <x:is>
          <x:t xml:space="preserve">Calories</x:t>
        </x:is>
      </x:c>
      <x:c r="S75" s="76" t="inlineStr">
        <x:is>
          <x:t xml:space="preserve">LSB-FIRST · WEIGHT ASCENDING</x:t>
        </x:is>
      </x:c>
      <x:c r="T75" s="76" t="n"/>
      <x:c r="U75" s="165" t="inlineStr">
        <x:is>
          <x:t xml:space="preserve">ADDITIVE_FIXED_POINT / BASIS_AWARE</x:t>
        </x:is>
      </x:c>
    </x:row>
    <x:row r="76">
      <x:c r="A76" s="76" t="inlineStr">
        <x:is>
          <x:t xml:space="preserve">FOOD-128#02</x:t>
        </x:is>
      </x:c>
      <x:c r="B76" s="76" t="inlineStr">
        <x:is>
          <x:t xml:space="preserve">B1 · Fat</x:t>
        </x:is>
      </x:c>
      <x:c r="C76" s="76" t="inlineStr">
        <x:is>
          <x:t xml:space="preserve">B014</x:t>
        </x:is>
      </x:c>
      <x:c r="D76" s="76" t="inlineStr">
        <x:is>
          <x:t xml:space="preserve">B023</x:t>
        </x:is>
      </x:c>
      <x:c r="E76" s="5" t="n">
        <x:f>IF(AND(C76&lt;&gt;"",D76&lt;&gt;""),IFERROR(VALUE(RIGHT(D76,3))-VALUE(RIGHT(C76,3))+1,D76-C76+1),"")</x:f>
        <x:v>10</x:v>
      </x:c>
      <x:c r="F76" s="76" t="inlineStr">
        <x:is>
          <x:t xml:space="preserve">₸1</x:t>
        </x:is>
      </x:c>
      <x:c r="G76" s="77" t="n">
        <x:v>1</x:v>
      </x:c>
      <x:c r="H76" s="76" t="inlineStr">
        <x:is>
          <x:t xml:space="preserve">B1 — Fat. Unsigned 10-bit basis-aware fixed-point raw code.</x:t>
        </x:is>
      </x:c>
      <x:c r="I76" s="76" t="inlineStr">
        <x:is>
          <x:t xml:space="preserve">Raw 0..1023. Basis 00/10: raw × 0.1 g; Basis 01: raw × 0.0001 g.</x:t>
        </x:is>
      </x:c>
      <x:c r="J76" s="76" t="inlineStr">
        <x:is>
          <x:t xml:space="preserve">SCALAR: SUM(active coordinate weights); physical quantity is decoded through O1 Basis.</x:t>
        </x:is>
      </x:c>
      <x:c r="K76" s="76" t="n"/>
      <x:c r="L76" s="76" t="inlineStr">
        <x:is>
          <x:t xml:space="preserve">O1 Basis must be valid.</x:t>
        </x:is>
      </x:c>
      <x:c r="M76" s="76" t="inlineStr">
        <x:is>
          <x:t xml:space="preserve">O1 · Basis</x:t>
        </x:is>
      </x:c>
      <x:c r="N76" s="76" t="inlineStr">
        <x:is>
          <x:t xml:space="preserve">Nutrition44 additive quantity; mass-basis values &gt;100.0 g / 100 g should warn rather than clamp.</x:t>
        </x:is>
      </x:c>
      <x:c r="O76" s="76" t="inlineStr">
        <x:is>
          <x:t xml:space="preserve">DRAFT</x:t>
        </x:is>
      </x:c>
      <x:c r="P76" s="76" t="inlineStr">
        <x:is>
          <x:t xml:space="preserve">SCALAR-10</x:t>
        </x:is>
      </x:c>
      <x:c r="Q76" s="76" t="inlineStr">
        <x:is>
          <x:t xml:space="preserve">B1</x:t>
        </x:is>
      </x:c>
      <x:c r="R76" s="76" t="inlineStr">
        <x:is>
          <x:t xml:space="preserve">Fat</x:t>
        </x:is>
      </x:c>
      <x:c r="S76" s="76" t="inlineStr">
        <x:is>
          <x:t xml:space="preserve">LSB-FIRST · WEIGHT ASCENDING</x:t>
        </x:is>
      </x:c>
      <x:c r="T76" s="76" t="n"/>
      <x:c r="U76" s="165" t="inlineStr">
        <x:is>
          <x:t xml:space="preserve">ADDITIVE_FIXED_POINT / BASIS_AWARE</x:t>
        </x:is>
      </x:c>
    </x:row>
    <x:row r="77">
      <x:c r="A77" s="76" t="inlineStr">
        <x:is>
          <x:t xml:space="preserve">FOOD-128#03</x:t>
        </x:is>
      </x:c>
      <x:c r="B77" s="76" t="inlineStr">
        <x:is>
          <x:t xml:space="preserve">C1 · Protein</x:t>
        </x:is>
      </x:c>
      <x:c r="C77" s="76" t="inlineStr">
        <x:is>
          <x:t xml:space="preserve">B024</x:t>
        </x:is>
      </x:c>
      <x:c r="D77" s="76" t="inlineStr">
        <x:is>
          <x:t xml:space="preserve">B033</x:t>
        </x:is>
      </x:c>
      <x:c r="E77" s="5" t="n">
        <x:f>IF(AND(C77&lt;&gt;"",D77&lt;&gt;""),IFERROR(VALUE(RIGHT(D77,3))-VALUE(RIGHT(C77,3))+1,D77-C77+1),"")</x:f>
        <x:v>10</x:v>
      </x:c>
      <x:c r="F77" s="76" t="inlineStr">
        <x:is>
          <x:t xml:space="preserve">₸1</x:t>
        </x:is>
      </x:c>
      <x:c r="G77" s="77" t="n">
        <x:v>1</x:v>
      </x:c>
      <x:c r="H77" s="76" t="inlineStr">
        <x:is>
          <x:t xml:space="preserve">C1 — Protein. Unsigned 10-bit basis-aware fixed-point raw code.</x:t>
        </x:is>
      </x:c>
      <x:c r="I77" s="76" t="inlineStr">
        <x:is>
          <x:t xml:space="preserve">Raw 0..1023. Basis 00/10: raw × 0.1 g; Basis 01: raw × 0.0001 g.</x:t>
        </x:is>
      </x:c>
      <x:c r="J77" s="76" t="inlineStr">
        <x:is>
          <x:t xml:space="preserve">SCALAR: SUM(active coordinate weights); physical quantity is decoded through O1 Basis.</x:t>
        </x:is>
      </x:c>
      <x:c r="K77" s="76" t="n"/>
      <x:c r="L77" s="76" t="inlineStr">
        <x:is>
          <x:t xml:space="preserve">O1 Basis must be valid.</x:t>
        </x:is>
      </x:c>
      <x:c r="M77" s="76" t="inlineStr">
        <x:is>
          <x:t xml:space="preserve">O1 · Basis</x:t>
        </x:is>
      </x:c>
      <x:c r="N77" s="76" t="inlineStr">
        <x:is>
          <x:t xml:space="preserve">Nutrition44 additive quantity; source precision / uncertainty remain external.</x:t>
        </x:is>
      </x:c>
      <x:c r="O77" s="76" t="inlineStr">
        <x:is>
          <x:t xml:space="preserve">DRAFT</x:t>
        </x:is>
      </x:c>
      <x:c r="P77" s="76" t="inlineStr">
        <x:is>
          <x:t xml:space="preserve">SCALAR-10</x:t>
        </x:is>
      </x:c>
      <x:c r="Q77" s="76" t="inlineStr">
        <x:is>
          <x:t xml:space="preserve">C1</x:t>
        </x:is>
      </x:c>
      <x:c r="R77" s="76" t="inlineStr">
        <x:is>
          <x:t xml:space="preserve">Protein</x:t>
        </x:is>
      </x:c>
      <x:c r="S77" s="76" t="inlineStr">
        <x:is>
          <x:t xml:space="preserve">LSB-FIRST · WEIGHT ASCENDING</x:t>
        </x:is>
      </x:c>
      <x:c r="T77" s="76" t="n"/>
      <x:c r="U77" s="165" t="inlineStr">
        <x:is>
          <x:t xml:space="preserve">ADDITIVE_FIXED_POINT / BASIS_AWARE</x:t>
        </x:is>
      </x:c>
    </x:row>
    <x:row r="78">
      <x:c r="A78" s="76" t="inlineStr">
        <x:is>
          <x:t xml:space="preserve">FOOD-128#04</x:t>
        </x:is>
      </x:c>
      <x:c r="B78" s="76" t="inlineStr">
        <x:is>
          <x:t xml:space="preserve">D1 · Carbohydrates</x:t>
        </x:is>
      </x:c>
      <x:c r="C78" s="76" t="inlineStr">
        <x:is>
          <x:t xml:space="preserve">B034</x:t>
        </x:is>
      </x:c>
      <x:c r="D78" s="76" t="inlineStr">
        <x:is>
          <x:t xml:space="preserve">B043</x:t>
        </x:is>
      </x:c>
      <x:c r="E78" s="5" t="n">
        <x:f>IF(AND(C78&lt;&gt;"",D78&lt;&gt;""),IFERROR(VALUE(RIGHT(D78,3))-VALUE(RIGHT(C78,3))+1,D78-C78+1),"")</x:f>
        <x:v>10</x:v>
      </x:c>
      <x:c r="F78" s="76" t="inlineStr">
        <x:is>
          <x:t xml:space="preserve">₸1</x:t>
        </x:is>
      </x:c>
      <x:c r="G78" s="77" t="n">
        <x:v>1</x:v>
      </x:c>
      <x:c r="H78" s="76" t="inlineStr">
        <x:is>
          <x:t xml:space="preserve">D1 — Carbohydrates. Unsigned 10-bit basis-aware fixed-point raw code.</x:t>
        </x:is>
      </x:c>
      <x:c r="I78" s="76" t="inlineStr">
        <x:is>
          <x:t xml:space="preserve">Raw 0..1023. Basis 00/10: raw × 0.1 g; Basis 01: raw × 0.0001 g.</x:t>
        </x:is>
      </x:c>
      <x:c r="J78" s="76" t="inlineStr">
        <x:is>
          <x:t xml:space="preserve">SCALAR: SUM(active coordinate weights); physical quantity is decoded through O1 Basis.</x:t>
        </x:is>
      </x:c>
      <x:c r="K78" s="76" t="n"/>
      <x:c r="L78" s="76" t="inlineStr">
        <x:is>
          <x:t xml:space="preserve">O1 Basis must be valid.</x:t>
        </x:is>
      </x:c>
      <x:c r="M78" s="76" t="inlineStr">
        <x:is>
          <x:t xml:space="preserve">O1 · Basis</x:t>
        </x:is>
      </x:c>
      <x:c r="N78" s="76" t="inlineStr">
        <x:is>
          <x:t xml:space="preserve">Nutrition44 additive quantity; source precision / uncertainty remain external.</x:t>
        </x:is>
      </x:c>
      <x:c r="O78" s="76" t="inlineStr">
        <x:is>
          <x:t xml:space="preserve">DRAFT</x:t>
        </x:is>
      </x:c>
      <x:c r="P78" s="76" t="inlineStr">
        <x:is>
          <x:t xml:space="preserve">SCALAR-10</x:t>
        </x:is>
      </x:c>
      <x:c r="Q78" s="76" t="inlineStr">
        <x:is>
          <x:t xml:space="preserve">D1</x:t>
        </x:is>
      </x:c>
      <x:c r="R78" s="76" t="inlineStr">
        <x:is>
          <x:t xml:space="preserve">Carbohydrates</x:t>
        </x:is>
      </x:c>
      <x:c r="S78" s="76" t="inlineStr">
        <x:is>
          <x:t xml:space="preserve">LSB-FIRST · WEIGHT ASCENDING</x:t>
        </x:is>
      </x:c>
      <x:c r="T78" s="76" t="n"/>
      <x:c r="U78" s="165" t="inlineStr">
        <x:is>
          <x:t xml:space="preserve">ADDITIVE_FIXED_POINT / BASIS_AWARE</x:t>
        </x:is>
      </x:c>
    </x:row>
    <x:row r="79">
      <x:c r="A79" s="76" t="inlineStr">
        <x:is>
          <x:t xml:space="preserve">FOOD-128#05</x:t>
        </x:is>
      </x:c>
      <x:c r="B79" s="76" t="inlineStr">
        <x:is>
          <x:t xml:space="preserve">E1 · Sweet</x:t>
        </x:is>
      </x:c>
      <x:c r="C79" s="76" t="inlineStr">
        <x:is>
          <x:t xml:space="preserve">B044</x:t>
        </x:is>
      </x:c>
      <x:c r="D79" s="76" t="inlineStr">
        <x:is>
          <x:t xml:space="preserve">B050</x:t>
        </x:is>
      </x:c>
      <x:c r="E79" s="5" t="n">
        <x:f>IF(AND(C79&lt;&gt;"",D79&lt;&gt;""),IFERROR(VALUE(RIGHT(D79,3))-VALUE(RIGHT(C79,3))+1,D79-C79+1),"")</x:f>
        <x:v>7</x:v>
      </x:c>
      <x:c r="F79" s="76" t="inlineStr">
        <x:is>
          <x:t xml:space="preserve">₸1</x:t>
        </x:is>
      </x:c>
      <x:c r="G79" s="77" t="n">
        <x:v>1</x:v>
      </x:c>
      <x:c r="H79" s="76" t="inlineStr">
        <x:is>
          <x:t xml:space="preserve">E1 — Sweet. Seven-bit Flavor8 sweetness coordinate.</x:t>
        </x:is>
      </x:c>
      <x:c r="I79" s="76" t="inlineStr">
        <x:is>
          <x:t xml:space="preserve">0..127.</x:t>
        </x:is>
      </x:c>
      <x:c r="J79" s="76" t="inlineStr">
        <x:is>
          <x:t xml:space="preserve">SCALAR: SUM(active coordinate weights).</x:t>
        </x:is>
      </x:c>
      <x:c r="K79" s="76" t="n"/>
      <x:c r="L79" s="76" t="n"/>
      <x:c r="M79" s="76" t="n"/>
      <x:c r="N79" s="76" t="inlineStr">
        <x:is>
          <x:t xml:space="preserve">Flavor8 perceptual/model coordinate; not additive mass.</x:t>
        </x:is>
      </x:c>
      <x:c r="O79" s="76" t="inlineStr">
        <x:is>
          <x:t xml:space="preserve">DRAFT</x:t>
        </x:is>
      </x:c>
      <x:c r="P79" s="76" t="inlineStr">
        <x:is>
          <x:t xml:space="preserve">SCALAR-7</x:t>
        </x:is>
      </x:c>
      <x:c r="Q79" s="76" t="inlineStr">
        <x:is>
          <x:t xml:space="preserve">E1</x:t>
        </x:is>
      </x:c>
      <x:c r="R79" s="76" t="inlineStr">
        <x:is>
          <x:t xml:space="preserve">Sweet</x:t>
        </x:is>
      </x:c>
      <x:c r="S79" s="76" t="inlineStr">
        <x:is>
          <x:t xml:space="preserve">LSB-FIRST · WEIGHT ASCENDING</x:t>
        </x:is>
      </x:c>
      <x:c r="T79" s="76" t="n"/>
      <x:c r="U79" s="165" t="inlineStr">
        <x:is>
          <x:t xml:space="preserve">PERCEPTUAL_COORDINATE / MODEL_COMPOSITION</x:t>
        </x:is>
      </x:c>
    </x:row>
    <x:row r="80">
      <x:c r="A80" s="76" t="inlineStr">
        <x:is>
          <x:t xml:space="preserve">FOOD-128#06</x:t>
        </x:is>
      </x:c>
      <x:c r="B80" s="76" t="inlineStr">
        <x:is>
          <x:t xml:space="preserve">F1 · Salty</x:t>
        </x:is>
      </x:c>
      <x:c r="C80" s="76" t="inlineStr">
        <x:is>
          <x:t xml:space="preserve">B051</x:t>
        </x:is>
      </x:c>
      <x:c r="D80" s="76" t="inlineStr">
        <x:is>
          <x:t xml:space="preserve">B057</x:t>
        </x:is>
      </x:c>
      <x:c r="E80" s="5" t="n">
        <x:f>IF(AND(C80&lt;&gt;"",D80&lt;&gt;""),IFERROR(VALUE(RIGHT(D80,3))-VALUE(RIGHT(C80,3))+1,D80-C80+1),"")</x:f>
        <x:v>7</x:v>
      </x:c>
      <x:c r="F80" s="76" t="inlineStr">
        <x:is>
          <x:t xml:space="preserve">₸1</x:t>
        </x:is>
      </x:c>
      <x:c r="G80" s="77" t="n">
        <x:v>1</x:v>
      </x:c>
      <x:c r="H80" s="76" t="inlineStr">
        <x:is>
          <x:t xml:space="preserve">F1 — Salty. Seven-bit Flavor8 saltiness coordinate.</x:t>
        </x:is>
      </x:c>
      <x:c r="I80" s="76" t="inlineStr">
        <x:is>
          <x:t xml:space="preserve">0..127.</x:t>
        </x:is>
      </x:c>
      <x:c r="J80" s="76" t="inlineStr">
        <x:is>
          <x:t xml:space="preserve">SCALAR: SUM(active coordinate weights).</x:t>
        </x:is>
      </x:c>
      <x:c r="K80" s="76" t="n"/>
      <x:c r="L80" s="76" t="n"/>
      <x:c r="M80" s="76" t="n"/>
      <x:c r="N80" s="76" t="inlineStr">
        <x:is>
          <x:t xml:space="preserve">Flavor8 perceptual/model coordinate; not additive mass.</x:t>
        </x:is>
      </x:c>
      <x:c r="O80" s="76" t="inlineStr">
        <x:is>
          <x:t xml:space="preserve">DRAFT</x:t>
        </x:is>
      </x:c>
      <x:c r="P80" s="76" t="inlineStr">
        <x:is>
          <x:t xml:space="preserve">SCALAR-7</x:t>
        </x:is>
      </x:c>
      <x:c r="Q80" s="76" t="inlineStr">
        <x:is>
          <x:t xml:space="preserve">F1</x:t>
        </x:is>
      </x:c>
      <x:c r="R80" s="76" t="inlineStr">
        <x:is>
          <x:t xml:space="preserve">Salty</x:t>
        </x:is>
      </x:c>
      <x:c r="S80" s="76" t="inlineStr">
        <x:is>
          <x:t xml:space="preserve">LSB-FIRST · WEIGHT ASCENDING</x:t>
        </x:is>
      </x:c>
      <x:c r="T80" s="76" t="n"/>
      <x:c r="U80" s="165" t="inlineStr">
        <x:is>
          <x:t xml:space="preserve">PERCEPTUAL_COORDINATE / MODEL_COMPOSITION</x:t>
        </x:is>
      </x:c>
    </x:row>
    <x:row r="81">
      <x:c r="A81" s="76" t="inlineStr">
        <x:is>
          <x:t xml:space="preserve">FOOD-128#07</x:t>
        </x:is>
      </x:c>
      <x:c r="B81" s="76" t="inlineStr">
        <x:is>
          <x:t xml:space="preserve">G1 · Spicy</x:t>
        </x:is>
      </x:c>
      <x:c r="C81" s="76" t="inlineStr">
        <x:is>
          <x:t xml:space="preserve">B058</x:t>
        </x:is>
      </x:c>
      <x:c r="D81" s="76" t="inlineStr">
        <x:is>
          <x:t xml:space="preserve">B064</x:t>
        </x:is>
      </x:c>
      <x:c r="E81" s="5" t="n">
        <x:f>IF(AND(C81&lt;&gt;"",D81&lt;&gt;""),IFERROR(VALUE(RIGHT(D81,3))-VALUE(RIGHT(C81,3))+1,D81-C81+1),"")</x:f>
        <x:v>7</x:v>
      </x:c>
      <x:c r="F81" s="76" t="inlineStr">
        <x:is>
          <x:t xml:space="preserve">₸1</x:t>
        </x:is>
      </x:c>
      <x:c r="G81" s="77" t="n">
        <x:v>1</x:v>
      </x:c>
      <x:c r="H81" s="76" t="inlineStr">
        <x:is>
          <x:t xml:space="preserve">G1 — Spicy. Seven-bit Flavor8 pungency / heat coordinate; not serving temperature.</x:t>
        </x:is>
      </x:c>
      <x:c r="I81" s="76" t="inlineStr">
        <x:is>
          <x:t xml:space="preserve">0..127.</x:t>
        </x:is>
      </x:c>
      <x:c r="J81" s="76" t="inlineStr">
        <x:is>
          <x:t xml:space="preserve">SCALAR: SUM(active coordinate weights).</x:t>
        </x:is>
      </x:c>
      <x:c r="K81" s="76" t="n"/>
      <x:c r="L81" s="76" t="n"/>
      <x:c r="M81" s="76" t="n"/>
      <x:c r="N81" s="76" t="inlineStr">
        <x:is>
          <x:t xml:space="preserve">Flavor8 perceptual/model coordinate; not serving temperature.</x:t>
        </x:is>
      </x:c>
      <x:c r="O81" s="76" t="inlineStr">
        <x:is>
          <x:t xml:space="preserve">DRAFT</x:t>
        </x:is>
      </x:c>
      <x:c r="P81" s="76" t="inlineStr">
        <x:is>
          <x:t xml:space="preserve">SCALAR-7</x:t>
        </x:is>
      </x:c>
      <x:c r="Q81" s="76" t="inlineStr">
        <x:is>
          <x:t xml:space="preserve">G1</x:t>
        </x:is>
      </x:c>
      <x:c r="R81" s="76" t="inlineStr">
        <x:is>
          <x:t xml:space="preserve">Spicy</x:t>
        </x:is>
      </x:c>
      <x:c r="S81" s="76" t="inlineStr">
        <x:is>
          <x:t xml:space="preserve">LSB-FIRST · WEIGHT ASCENDING</x:t>
        </x:is>
      </x:c>
      <x:c r="T81" s="76" t="n"/>
      <x:c r="U81" s="165" t="inlineStr">
        <x:is>
          <x:t xml:space="preserve">PERCEPTUAL_COORDINATE / MODEL_COMPOSITION</x:t>
        </x:is>
      </x:c>
    </x:row>
    <x:row r="82">
      <x:c r="A82" s="76" t="inlineStr">
        <x:is>
          <x:t xml:space="preserve">FOOD-128#08</x:t>
        </x:is>
      </x:c>
      <x:c r="B82" s="76" t="inlineStr">
        <x:is>
          <x:t xml:space="preserve">H1 · Sour</x:t>
        </x:is>
      </x:c>
      <x:c r="C82" s="76" t="inlineStr">
        <x:is>
          <x:t xml:space="preserve">B065</x:t>
        </x:is>
      </x:c>
      <x:c r="D82" s="76" t="inlineStr">
        <x:is>
          <x:t xml:space="preserve">B071</x:t>
        </x:is>
      </x:c>
      <x:c r="E82" s="5" t="n">
        <x:f>IF(AND(C82&lt;&gt;"",D82&lt;&gt;""),IFERROR(VALUE(RIGHT(D82,3))-VALUE(RIGHT(C82,3))+1,D82-C82+1),"")</x:f>
        <x:v>7</x:v>
      </x:c>
      <x:c r="F82" s="76" t="inlineStr">
        <x:is>
          <x:t xml:space="preserve">₸1</x:t>
        </x:is>
      </x:c>
      <x:c r="G82" s="77" t="n">
        <x:v>1</x:v>
      </x:c>
      <x:c r="H82" s="76" t="inlineStr">
        <x:is>
          <x:t xml:space="preserve">H1 — Sour. Seven-bit Flavor8 acidity / tartness coordinate.</x:t>
        </x:is>
      </x:c>
      <x:c r="I82" s="76" t="inlineStr">
        <x:is>
          <x:t xml:space="preserve">0..127.</x:t>
        </x:is>
      </x:c>
      <x:c r="J82" s="76" t="inlineStr">
        <x:is>
          <x:t xml:space="preserve">SCALAR: SUM(active coordinate weights).</x:t>
        </x:is>
      </x:c>
      <x:c r="K82" s="76" t="n"/>
      <x:c r="L82" s="76" t="n"/>
      <x:c r="M82" s="76" t="n"/>
      <x:c r="N82" s="76" t="inlineStr">
        <x:is>
          <x:t xml:space="preserve">Flavor8 perceptual/model coordinate.</x:t>
        </x:is>
      </x:c>
      <x:c r="O82" s="76" t="inlineStr">
        <x:is>
          <x:t xml:space="preserve">DRAFT</x:t>
        </x:is>
      </x:c>
      <x:c r="P82" s="76" t="inlineStr">
        <x:is>
          <x:t xml:space="preserve">SCALAR-7</x:t>
        </x:is>
      </x:c>
      <x:c r="Q82" s="76" t="inlineStr">
        <x:is>
          <x:t xml:space="preserve">H1</x:t>
        </x:is>
      </x:c>
      <x:c r="R82" s="76" t="inlineStr">
        <x:is>
          <x:t xml:space="preserve">Sour</x:t>
        </x:is>
      </x:c>
      <x:c r="S82" s="76" t="inlineStr">
        <x:is>
          <x:t xml:space="preserve">LSB-FIRST · WEIGHT ASCENDING</x:t>
        </x:is>
      </x:c>
      <x:c r="T82" s="76" t="n"/>
      <x:c r="U82" s="165" t="inlineStr">
        <x:is>
          <x:t xml:space="preserve">PERCEPTUAL_COORDINATE / MODEL_COMPOSITION</x:t>
        </x:is>
      </x:c>
    </x:row>
    <x:row r="83">
      <x:c r="A83" s="76" t="inlineStr">
        <x:is>
          <x:t xml:space="preserve">FOOD-128#09</x:t>
        </x:is>
      </x:c>
      <x:c r="B83" s="76" t="inlineStr">
        <x:is>
          <x:t xml:space="preserve">I1 · Bitter</x:t>
        </x:is>
      </x:c>
      <x:c r="C83" s="76" t="inlineStr">
        <x:is>
          <x:t xml:space="preserve">B072</x:t>
        </x:is>
      </x:c>
      <x:c r="D83" s="76" t="inlineStr">
        <x:is>
          <x:t xml:space="preserve">B078</x:t>
        </x:is>
      </x:c>
      <x:c r="E83" s="5" t="n">
        <x:f>IF(AND(C83&lt;&gt;"",D83&lt;&gt;""),IFERROR(VALUE(RIGHT(D83,3))-VALUE(RIGHT(C83,3))+1,D83-C83+1),"")</x:f>
        <x:v>7</x:v>
      </x:c>
      <x:c r="F83" s="76" t="inlineStr">
        <x:is>
          <x:t xml:space="preserve">₸1</x:t>
        </x:is>
      </x:c>
      <x:c r="G83" s="77" t="n">
        <x:v>1</x:v>
      </x:c>
      <x:c r="H83" s="76" t="inlineStr">
        <x:is>
          <x:t xml:space="preserve">I1 — Bitter. Seven-bit Flavor8 bitterness coordinate.</x:t>
        </x:is>
      </x:c>
      <x:c r="I83" s="76" t="inlineStr">
        <x:is>
          <x:t xml:space="preserve">0..127.</x:t>
        </x:is>
      </x:c>
      <x:c r="J83" s="76" t="inlineStr">
        <x:is>
          <x:t xml:space="preserve">SCALAR: SUM(active coordinate weights).</x:t>
        </x:is>
      </x:c>
      <x:c r="K83" s="76" t="n"/>
      <x:c r="L83" s="76" t="n"/>
      <x:c r="M83" s="76" t="n"/>
      <x:c r="N83" s="76" t="inlineStr">
        <x:is>
          <x:t xml:space="preserve">Flavor8 perceptual/model coordinate.</x:t>
        </x:is>
      </x:c>
      <x:c r="O83" s="76" t="inlineStr">
        <x:is>
          <x:t xml:space="preserve">DRAFT</x:t>
        </x:is>
      </x:c>
      <x:c r="P83" s="76" t="inlineStr">
        <x:is>
          <x:t xml:space="preserve">SCALAR-7</x:t>
        </x:is>
      </x:c>
      <x:c r="Q83" s="76" t="inlineStr">
        <x:is>
          <x:t xml:space="preserve">I1</x:t>
        </x:is>
      </x:c>
      <x:c r="R83" s="76" t="inlineStr">
        <x:is>
          <x:t xml:space="preserve">Bitter</x:t>
        </x:is>
      </x:c>
      <x:c r="S83" s="76" t="inlineStr">
        <x:is>
          <x:t xml:space="preserve">LSB-FIRST · WEIGHT ASCENDING</x:t>
        </x:is>
      </x:c>
      <x:c r="T83" s="76" t="n"/>
      <x:c r="U83" s="165" t="inlineStr">
        <x:is>
          <x:t xml:space="preserve">PERCEPTUAL_COORDINATE / MODEL_COMPOSITION</x:t>
        </x:is>
      </x:c>
    </x:row>
    <x:row r="84">
      <x:c r="A84" s="76" t="inlineStr">
        <x:is>
          <x:t xml:space="preserve">FOOD-128#10</x:t>
        </x:is>
      </x:c>
      <x:c r="B84" s="76" t="inlineStr">
        <x:is>
          <x:t xml:space="preserve">J1 · Umami</x:t>
        </x:is>
      </x:c>
      <x:c r="C84" s="76" t="inlineStr">
        <x:is>
          <x:t xml:space="preserve">B079</x:t>
        </x:is>
      </x:c>
      <x:c r="D84" s="76" t="inlineStr">
        <x:is>
          <x:t xml:space="preserve">B085</x:t>
        </x:is>
      </x:c>
      <x:c r="E84" s="5" t="n">
        <x:f>IF(AND(C84&lt;&gt;"",D84&lt;&gt;""),IFERROR(VALUE(RIGHT(D84,3))-VALUE(RIGHT(C84,3))+1,D84-C84+1),"")</x:f>
        <x:v>7</x:v>
      </x:c>
      <x:c r="F84" s="76" t="inlineStr">
        <x:is>
          <x:t xml:space="preserve">₸1</x:t>
        </x:is>
      </x:c>
      <x:c r="G84" s="77" t="n">
        <x:v>1</x:v>
      </x:c>
      <x:c r="H84" s="76" t="inlineStr">
        <x:is>
          <x:t xml:space="preserve">J1 — Umami. Seven-bit Flavor8 savory intensity coordinate.</x:t>
        </x:is>
      </x:c>
      <x:c r="I84" s="76" t="inlineStr">
        <x:is>
          <x:t xml:space="preserve">0..127.</x:t>
        </x:is>
      </x:c>
      <x:c r="J84" s="76" t="inlineStr">
        <x:is>
          <x:t xml:space="preserve">SCALAR: SUM(active coordinate weights).</x:t>
        </x:is>
      </x:c>
      <x:c r="K84" s="76" t="n"/>
      <x:c r="L84" s="76" t="n"/>
      <x:c r="M84" s="76" t="n"/>
      <x:c r="N84" s="76" t="inlineStr">
        <x:is>
          <x:t xml:space="preserve">Flavor8 perceptual/model coordinate.</x:t>
        </x:is>
      </x:c>
      <x:c r="O84" s="76" t="inlineStr">
        <x:is>
          <x:t xml:space="preserve">DRAFT</x:t>
        </x:is>
      </x:c>
      <x:c r="P84" s="76" t="inlineStr">
        <x:is>
          <x:t xml:space="preserve">SCALAR-7</x:t>
        </x:is>
      </x:c>
      <x:c r="Q84" s="76" t="inlineStr">
        <x:is>
          <x:t xml:space="preserve">J1</x:t>
        </x:is>
      </x:c>
      <x:c r="R84" s="76" t="inlineStr">
        <x:is>
          <x:t xml:space="preserve">Umami</x:t>
        </x:is>
      </x:c>
      <x:c r="S84" s="76" t="inlineStr">
        <x:is>
          <x:t xml:space="preserve">LSB-FIRST · WEIGHT ASCENDING</x:t>
        </x:is>
      </x:c>
      <x:c r="T84" s="76" t="n"/>
      <x:c r="U84" s="165" t="inlineStr">
        <x:is>
          <x:t xml:space="preserve">PERCEPTUAL_COORDINATE / MODEL_COMPOSITION</x:t>
        </x:is>
      </x:c>
    </x:row>
    <x:row r="85">
      <x:c r="A85" s="76" t="inlineStr">
        <x:is>
          <x:t xml:space="preserve">FOOD-128#11</x:t>
        </x:is>
      </x:c>
      <x:c r="B85" s="76" t="inlineStr">
        <x:is>
          <x:t xml:space="preserve">K1 · Richness</x:t>
        </x:is>
      </x:c>
      <x:c r="C85" s="76" t="inlineStr">
        <x:is>
          <x:t xml:space="preserve">B086</x:t>
        </x:is>
      </x:c>
      <x:c r="D85" s="76" t="inlineStr">
        <x:is>
          <x:t xml:space="preserve">B092</x:t>
        </x:is>
      </x:c>
      <x:c r="E85" s="5" t="n">
        <x:f>IF(AND(C85&lt;&gt;"",D85&lt;&gt;""),IFERROR(VALUE(RIGHT(D85,3))-VALUE(RIGHT(C85,3))+1,D85-C85+1),"")</x:f>
        <x:v>7</x:v>
      </x:c>
      <x:c r="F85" s="76" t="inlineStr">
        <x:is>
          <x:t xml:space="preserve">₸1</x:t>
        </x:is>
      </x:c>
      <x:c r="G85" s="77" t="n">
        <x:v>1</x:v>
      </x:c>
      <x:c r="H85" s="76" t="inlineStr">
        <x:is>
          <x:t xml:space="preserve">K1 — Richness. Seven-bit Flavor8 body / fullness / depth coordinate.</x:t>
        </x:is>
      </x:c>
      <x:c r="I85" s="76" t="inlineStr">
        <x:is>
          <x:t xml:space="preserve">0..127.</x:t>
        </x:is>
      </x:c>
      <x:c r="J85" s="76" t="inlineStr">
        <x:is>
          <x:t xml:space="preserve">SCALAR: SUM(active coordinate weights).</x:t>
        </x:is>
      </x:c>
      <x:c r="K85" s="76" t="n"/>
      <x:c r="L85" s="76" t="n"/>
      <x:c r="M85" s="76" t="n"/>
      <x:c r="N85" s="76" t="inlineStr">
        <x:is>
          <x:t xml:space="preserve">Flavor8 coordinate; not equivalent to Fat grams.</x:t>
        </x:is>
      </x:c>
      <x:c r="O85" s="76" t="inlineStr">
        <x:is>
          <x:t xml:space="preserve">DRAFT</x:t>
        </x:is>
      </x:c>
      <x:c r="P85" s="76" t="inlineStr">
        <x:is>
          <x:t xml:space="preserve">SCALAR-7</x:t>
        </x:is>
      </x:c>
      <x:c r="Q85" s="76" t="inlineStr">
        <x:is>
          <x:t xml:space="preserve">K1</x:t>
        </x:is>
      </x:c>
      <x:c r="R85" s="76" t="inlineStr">
        <x:is>
          <x:t xml:space="preserve">Richness</x:t>
        </x:is>
      </x:c>
      <x:c r="S85" s="76" t="inlineStr">
        <x:is>
          <x:t xml:space="preserve">LSB-FIRST · WEIGHT ASCENDING</x:t>
        </x:is>
      </x:c>
      <x:c r="T85" s="76" t="n"/>
      <x:c r="U85" s="165" t="inlineStr">
        <x:is>
          <x:t xml:space="preserve">PERCEPTUAL_COORDINATE / MODEL_COMPOSITION</x:t>
        </x:is>
      </x:c>
    </x:row>
    <x:row r="86">
      <x:c r="A86" s="76" t="inlineStr">
        <x:is>
          <x:t xml:space="preserve">FOOD-128#12</x:t>
        </x:is>
      </x:c>
      <x:c r="B86" s="76" t="inlineStr">
        <x:is>
          <x:t xml:space="preserve">L1 · Aromatic</x:t>
        </x:is>
      </x:c>
      <x:c r="C86" s="76" t="inlineStr">
        <x:is>
          <x:t xml:space="preserve">B093</x:t>
        </x:is>
      </x:c>
      <x:c r="D86" s="76" t="inlineStr">
        <x:is>
          <x:t xml:space="preserve">B099</x:t>
        </x:is>
      </x:c>
      <x:c r="E86" s="5" t="n">
        <x:f>IF(AND(C86&lt;&gt;"",D86&lt;&gt;""),IFERROR(VALUE(RIGHT(D86,3))-VALUE(RIGHT(C86,3))+1,D86-C86+1),"")</x:f>
        <x:v>7</x:v>
      </x:c>
      <x:c r="F86" s="76" t="inlineStr">
        <x:is>
          <x:t xml:space="preserve">₸1</x:t>
        </x:is>
      </x:c>
      <x:c r="G86" s="77" t="n">
        <x:v>1</x:v>
      </x:c>
      <x:c r="H86" s="76" t="inlineStr">
        <x:is>
          <x:t xml:space="preserve">L1 — Aromatic. Seven-bit Flavor8 aroma intensity / volatile presence coordinate.</x:t>
        </x:is>
      </x:c>
      <x:c r="I86" s="76" t="inlineStr">
        <x:is>
          <x:t xml:space="preserve">0..127.</x:t>
        </x:is>
      </x:c>
      <x:c r="J86" s="76" t="inlineStr">
        <x:is>
          <x:t xml:space="preserve">SCALAR: SUM(active coordinate weights).</x:t>
        </x:is>
      </x:c>
      <x:c r="K86" s="76" t="n"/>
      <x:c r="L86" s="76" t="n"/>
      <x:c r="M86" s="76" t="n"/>
      <x:c r="N86" s="76" t="inlineStr">
        <x:is>
          <x:t xml:space="preserve">Flavor8 coordinate; does not identify specific aromas.</x:t>
        </x:is>
      </x:c>
      <x:c r="O86" s="76" t="inlineStr">
        <x:is>
          <x:t xml:space="preserve">DRAFT</x:t>
        </x:is>
      </x:c>
      <x:c r="P86" s="76" t="inlineStr">
        <x:is>
          <x:t xml:space="preserve">SCALAR-7</x:t>
        </x:is>
      </x:c>
      <x:c r="Q86" s="76" t="inlineStr">
        <x:is>
          <x:t xml:space="preserve">L1</x:t>
        </x:is>
      </x:c>
      <x:c r="R86" s="76" t="inlineStr">
        <x:is>
          <x:t xml:space="preserve">Aromatic</x:t>
        </x:is>
      </x:c>
      <x:c r="S86" s="76" t="inlineStr">
        <x:is>
          <x:t xml:space="preserve">LSB-FIRST · WEIGHT ASCENDING</x:t>
        </x:is>
      </x:c>
      <x:c r="T86" s="76" t="n"/>
      <x:c r="U86" s="165" t="inlineStr">
        <x:is>
          <x:t xml:space="preserve">PERCEPTUAL_COORDINATE / MODEL_COMPOSITION</x:t>
        </x:is>
      </x:c>
    </x:row>
    <x:row r="87">
      <x:c r="A87" s="76" t="inlineStr">
        <x:is>
          <x:t xml:space="preserve">FOOD-128#13</x:t>
        </x:is>
      </x:c>
      <x:c r="B87" s="76" t="inlineStr">
        <x:is>
          <x:t xml:space="preserve">M1 · CLASS16</x:t>
        </x:is>
      </x:c>
      <x:c r="C87" s="76" t="inlineStr">
        <x:is>
          <x:t xml:space="preserve">B100</x:t>
        </x:is>
      </x:c>
      <x:c r="D87" s="76" t="inlineStr">
        <x:is>
          <x:t xml:space="preserve">B115</x:t>
        </x:is>
      </x:c>
      <x:c r="E87" s="5" t="n">
        <x:f>IF(AND(C87&lt;&gt;"",D87&lt;&gt;""),IFERROR(VALUE(RIGHT(D87,3))-VALUE(RIGHT(C87,3))+1,D87-C87+1),"")</x:f>
        <x:v>16</x:v>
      </x:c>
      <x:c r="F87" s="76" t="inlineStr">
        <x:is>
          <x:t xml:space="preserve">₸1</x:t>
        </x:is>
      </x:c>
      <x:c r="G87" s="77" t="n">
        <x:v>1</x:v>
      </x:c>
      <x:c r="H87" s="76" t="inlineStr">
        <x:is>
          <x:t xml:space="preserve">M1 — CLASS16. Sixteen independent common food membership flags.</x:t>
        </x:is>
      </x:c>
      <x:c r="I87" s="76" t="inlineStr">
        <x:is>
          <x:t xml:space="preserve">Any subset of {Meat, Vegetable, Fruit, Grain, Dairy, Legume, Nut / Seed, Egg, Seafood, Oil / Fat, Herb, Spice, Sauce / Condiment, Sweetener, Beverage, Fermented}.</x:t>
        </x:is>
      </x:c>
      <x:c r="J87" s="76" t="inlineStr">
        <x:is>
          <x:t xml:space="preserve">MASK: selected set = local class positions whose stored bit is 1.</x:t>
        </x:is>
      </x:c>
      <x:c r="K87" s="76" t="n"/>
      <x:c r="L87" s="76" t="n"/>
      <x:c r="M87" s="76" t="n"/>
      <x:c r="N87" s="76" t="inlineStr">
        <x:is>
          <x:t xml:space="preserve">Broad operational mask only; MUST NOT be treated as allergen, vegetarian/vegan, religious-diet, medical-diet, or cross-contact certification.</x:t>
        </x:is>
      </x:c>
      <x:c r="O87" s="76" t="inlineStr">
        <x:is>
          <x:t xml:space="preserve">DRAFT</x:t>
        </x:is>
      </x:c>
      <x:c r="P87" s="76" t="inlineStr">
        <x:is>
          <x:t xml:space="preserve">MASK-16</x:t>
        </x:is>
      </x:c>
      <x:c r="Q87" s="76" t="inlineStr">
        <x:is>
          <x:t xml:space="preserve">M1</x:t>
        </x:is>
      </x:c>
      <x:c r="R87" s="76" t="inlineStr">
        <x:is>
          <x:t xml:space="preserve">CLASS16</x:t>
        </x:is>
      </x:c>
      <x:c r="S87" s="76" t="inlineStr">
        <x:is>
          <x:t xml:space="preserve">POSITIONAL L→R · LOCAL Meat→Fermented</x:t>
        </x:is>
      </x:c>
      <x:c r="T87" s="76" t="n"/>
      <x:c r="U87" s="165" t="inlineStr">
        <x:is>
          <x:t xml:space="preserve">BOOLEAN_MEMBERSHIP_MASK</x:t>
        </x:is>
      </x:c>
    </x:row>
    <x:row r="88">
      <x:c r="A88" s="76" t="inlineStr">
        <x:is>
          <x:t xml:space="preserve">FOOD-128#14</x:t>
        </x:is>
      </x:c>
      <x:c r="B88" s="76" t="inlineStr">
        <x:is>
          <x:t xml:space="preserve">N1 · Version</x:t>
        </x:is>
      </x:c>
      <x:c r="C88" s="76" t="inlineStr">
        <x:is>
          <x:t xml:space="preserve">B116</x:t>
        </x:is>
      </x:c>
      <x:c r="D88" s="76" t="inlineStr">
        <x:is>
          <x:t xml:space="preserve">B123</x:t>
        </x:is>
      </x:c>
      <x:c r="E88" s="5" t="n">
        <x:f>IF(AND(C88&lt;&gt;"",D88&lt;&gt;""),IFERROR(VALUE(RIGHT(D88,3))-VALUE(RIGHT(C88,3))+1,D88-C88+1),"")</x:f>
        <x:v>8</x:v>
      </x:c>
      <x:c r="F88" s="76" t="inlineStr">
        <x:is>
          <x:t xml:space="preserve">₸1</x:t>
        </x:is>
      </x:c>
      <x:c r="G88" s="77" t="n">
        <x:v>1</x:v>
      </x:c>
      <x:c r="H88" s="76" t="inlineStr">
        <x:is>
          <x:t xml:space="preserve">N1 — Version8. FOOD-128 format interpretation version.</x:t>
        </x:is>
      </x:c>
      <x:c r="I88" s="76" t="inlineStr">
        <x:is>
          <x:t xml:space="preserve">v1 requires decimal 1.</x:t>
        </x:is>
      </x:c>
      <x:c r="J88" s="76" t="inlineStr">
        <x:is>
          <x:t xml:space="preserve">SCALAR: SUM(active coordinate weights).</x:t>
        </x:is>
      </x:c>
      <x:c r="K88" s="76" t="n"/>
      <x:c r="L88" s="76" t="n"/>
      <x:c r="M88" s="76" t="n"/>
      <x:c r="N88" s="76" t="inlineStr">
        <x:is>
          <x:t xml:space="preserve">A v1 decoder expects Version = 1 unless it explicitly supports another version.</x:t>
        </x:is>
      </x:c>
      <x:c r="O88" s="76" t="inlineStr">
        <x:is>
          <x:t xml:space="preserve">DRAFT</x:t>
        </x:is>
      </x:c>
      <x:c r="P88" s="76" t="inlineStr">
        <x:is>
          <x:t xml:space="preserve">SCALAR-8</x:t>
        </x:is>
      </x:c>
      <x:c r="Q88" s="76" t="inlineStr">
        <x:is>
          <x:t xml:space="preserve">N1</x:t>
        </x:is>
      </x:c>
      <x:c r="R88" s="76" t="inlineStr">
        <x:is>
          <x:t xml:space="preserve">Version</x:t>
        </x:is>
      </x:c>
      <x:c r="S88" s="76" t="inlineStr">
        <x:is>
          <x:t xml:space="preserve">LSB-FIRST · WEIGHT ASCENDING</x:t>
        </x:is>
      </x:c>
      <x:c r="T88" s="76" t="n"/>
      <x:c r="U88" s="165" t="inlineStr">
        <x:is>
          <x:t xml:space="preserve">CONTROL_CODE</x:t>
        </x:is>
      </x:c>
    </x:row>
    <x:row r="89">
      <x:c r="A89" s="76" t="inlineStr">
        <x:is>
          <x:t xml:space="preserve">FOOD-128#15</x:t>
        </x:is>
      </x:c>
      <x:c r="B89" s="76" t="inlineStr">
        <x:is>
          <x:t xml:space="preserve">O1 · Basis</x:t>
        </x:is>
      </x:c>
      <x:c r="C89" s="76" t="inlineStr">
        <x:is>
          <x:t xml:space="preserve">B124</x:t>
        </x:is>
      </x:c>
      <x:c r="D89" s="76" t="inlineStr">
        <x:is>
          <x:t xml:space="preserve">B125</x:t>
        </x:is>
      </x:c>
      <x:c r="E89" s="5" t="n">
        <x:f>IF(AND(C89&lt;&gt;"",D89&lt;&gt;""),IFERROR(VALUE(RIGHT(D89,3))-VALUE(RIGHT(C89,3))+1,D89-C89+1),"")</x:f>
        <x:v>2</x:v>
      </x:c>
      <x:c r="F89" s="76" t="inlineStr">
        <x:is>
          <x:t xml:space="preserve">₸1</x:t>
        </x:is>
      </x:c>
      <x:c r="G89" s="77" t="n">
        <x:v>1</x:v>
      </x:c>
      <x:c r="H89" s="76" t="inlineStr">
        <x:is>
          <x:t xml:space="preserve">O1 — Basis2. Declares the reference quantity used to interpret Nutrition44.</x:t>
        </x:is>
      </x:c>
      <x:c r="I89" s="76" t="inlineStr">
        <x:is>
          <x:t xml:space="preserve">00 = 100 g; 01 = 0.1 g Mini; 10 = one Registry-defined Unit; 11 = reserved / invalid in v1.</x:t>
        </x:is>
      </x:c>
      <x:c r="J89" s="76" t="inlineStr">
        <x:is>
          <x:t xml:space="preserve">SCALAR code: 0=100 g; 1=Mini; 2=Unit; 3=reserved/invalid.</x:t>
        </x:is>
      </x:c>
      <x:c r="K89" s="76" t="n"/>
      <x:c r="L89" s="76" t="n"/>
      <x:c r="M89" s="76" t="inlineStr">
        <x:is>
          <x:t xml:space="preserve">A1:D1 Nutrition44; Registry Unit definition when code=10.</x:t>
        </x:is>
      </x:c>
      <x:c r="N89" s="76" t="inlineStr">
        <x:is>
          <x:t xml:space="preserve">Basis changes Nutrition44 interpretation only. Flavor8, CLASS16, Version, and Reserved do not scale.</x:t>
        </x:is>
      </x:c>
      <x:c r="O89" s="76" t="inlineStr">
        <x:is>
          <x:t xml:space="preserve">DRAFT</x:t>
        </x:is>
      </x:c>
      <x:c r="P89" s="76" t="inlineStr">
        <x:is>
          <x:t xml:space="preserve">SCALAR-2</x:t>
        </x:is>
      </x:c>
      <x:c r="Q89" s="76" t="inlineStr">
        <x:is>
          <x:t xml:space="preserve">O1</x:t>
        </x:is>
      </x:c>
      <x:c r="R89" s="76" t="inlineStr">
        <x:is>
          <x:t xml:space="preserve">Basis</x:t>
        </x:is>
      </x:c>
      <x:c r="S89" s="76" t="inlineStr">
        <x:is>
          <x:t xml:space="preserve">LSB-FIRST · WEIGHT ASCENDING</x:t>
        </x:is>
      </x:c>
      <x:c r="T89" s="76" t="n"/>
      <x:c r="U89" s="165" t="inlineStr">
        <x:is>
          <x:t xml:space="preserve">CONTROL_CODE / INTERPRETATION BASIS</x:t>
        </x:is>
      </x:c>
    </x:row>
    <x:row r="90">
      <x:c r="A90" s="76" t="inlineStr">
        <x:is>
          <x:t xml:space="preserve">FOOD-128#16</x:t>
        </x:is>
      </x:c>
      <x:c r="B90" s="76" t="inlineStr">
        <x:is>
          <x:t xml:space="preserve">P1 · Reserved Integrity</x:t>
        </x:is>
      </x:c>
      <x:c r="C90" s="76" t="inlineStr">
        <x:is>
          <x:t xml:space="preserve">B126</x:t>
        </x:is>
      </x:c>
      <x:c r="D90" s="76" t="inlineStr">
        <x:is>
          <x:t xml:space="preserve">B127</x:t>
        </x:is>
      </x:c>
      <x:c r="E90" s="5" t="n">
        <x:f>IF(AND(C90&lt;&gt;"",D90&lt;&gt;""),IFERROR(VALUE(RIGHT(D90,3))-VALUE(RIGHT(C90,3))+1,D90-C90+1),"")</x:f>
        <x:v>2</x:v>
      </x:c>
      <x:c r="F90" s="76" t="inlineStr">
        <x:is>
          <x:t xml:space="preserve">₸1</x:t>
        </x:is>
      </x:c>
      <x:c r="G90" s="77" t="n">
        <x:v>1</x:v>
      </x:c>
      <x:c r="H90" s="76" t="inlineStr">
        <x:is>
          <x:t xml:space="preserve">P1 — Reserved Integrity. B126:B127 have no assigned meaning in FOOD-128 v1 and MUST be zero.</x:t>
        </x:is>
      </x:c>
      <x:c r="I90" s="76" t="inlineStr">
        <x:is>
          <x:t xml:space="preserve">00 only in v1.</x:t>
        </x:is>
      </x:c>
      <x:c r="J90" s="76" t="inlineStr">
        <x:is>
          <x:t xml:space="preserve">RESERVED: every coordinate MUST be zero.</x:t>
        </x:is>
      </x:c>
      <x:c r="K90" s="76" t="n"/>
      <x:c r="L90" s="76" t="n"/>
      <x:c r="M90" s="76" t="n"/>
      <x:c r="N90" s="76" t="inlineStr">
        <x:is>
          <x:t xml:space="preserve">Any nonzero reserved bit makes the word non-canonical for v1.</x:t>
        </x:is>
      </x:c>
      <x:c r="O90" s="76" t="inlineStr">
        <x:is>
          <x:t xml:space="preserve">DRAFT</x:t>
        </x:is>
      </x:c>
      <x:c r="P90" s="76" t="inlineStr">
        <x:is>
          <x:t xml:space="preserve">RESERVED-2</x:t>
        </x:is>
      </x:c>
      <x:c r="Q90" s="76" t="inlineStr">
        <x:is>
          <x:t xml:space="preserve">P1</x:t>
        </x:is>
      </x:c>
      <x:c r="R90" s="76" t="inlineStr">
        <x:is>
          <x:t xml:space="preserve">Reserved Integrity</x:t>
        </x:is>
      </x:c>
      <x:c r="S90" s="76" t="inlineStr">
        <x:is>
          <x:t xml:space="preserve">POSITIONAL · MUST ZERO</x:t>
        </x:is>
      </x:c>
      <x:c r="T90" s="76" t="n"/>
      <x:c r="U90" s="165" t="inlineStr">
        <x:is>
          <x:t xml:space="preserve">RESERVED_INTEGRITY</x:t>
        </x:is>
      </x:c>
    </x:row>
    <x:row r="91">
      <x:c r="A91" s="76" t="n"/>
      <x:c r="B91" s="76" t="n"/>
      <x:c r="C91" s="76" t="n"/>
      <x:c r="D91" s="76" t="n"/>
      <x:c r="E91" s="5" t="str">
        <x:f>IF(AND(C91&lt;&gt;"",D91&lt;&gt;""),IFERROR(VALUE(RIGHT(D91,3))-VALUE(RIGHT(C91,3))+1,D91-C91+1),"")</x:f>
      </x:c>
      <x:c r="F91" s="76" t="n"/>
      <x:c r="G91" s="77" t="n"/>
      <x:c r="H91" s="76" t="n"/>
      <x:c r="I91" s="76" t="n"/>
      <x:c r="J91" s="76" t="n"/>
      <x:c r="K91" s="76" t="n"/>
      <x:c r="L91" s="76" t="n"/>
      <x:c r="M91" s="76" t="n"/>
      <x:c r="N91" s="76" t="n"/>
      <x:c r="O91" s="76" t="n"/>
      <x:c r="P91" s="76" t="n"/>
      <x:c r="Q91" s="76" t="n"/>
      <x:c r="R91" s="76" t="n"/>
      <x:c r="S91" s="76" t="n"/>
      <x:c r="T91" s="76" t="n"/>
      <x:c r="U91" s="165" t="n"/>
    </x:row>
    <x:row r="92">
      <x:c r="A92" s="76" t="n"/>
      <x:c r="B92" s="76" t="n"/>
      <x:c r="C92" s="76" t="n"/>
      <x:c r="D92" s="76" t="n"/>
      <x:c r="E92" s="5" t="str">
        <x:f>IF(AND(C92&lt;&gt;"",D92&lt;&gt;""),IFERROR(VALUE(RIGHT(D92,3))-VALUE(RIGHT(C92,3))+1,D92-C92+1),"")</x:f>
      </x:c>
      <x:c r="F92" s="76" t="n"/>
      <x:c r="G92" s="77" t="n"/>
      <x:c r="H92" s="76" t="n"/>
      <x:c r="I92" s="76" t="n"/>
      <x:c r="J92" s="76" t="n"/>
      <x:c r="K92" s="76" t="n"/>
      <x:c r="L92" s="76" t="n"/>
      <x:c r="M92" s="76" t="n"/>
      <x:c r="N92" s="76" t="n"/>
      <x:c r="O92" s="76" t="n"/>
      <x:c r="P92" s="76" t="n"/>
      <x:c r="Q92" s="76" t="n"/>
      <x:c r="R92" s="76" t="n"/>
      <x:c r="S92" s="76" t="n"/>
      <x:c r="T92" s="76" t="n"/>
      <x:c r="U92" s="165" t="n"/>
    </x:row>
    <x:row r="93">
      <x:c r="A93" s="76" t="n"/>
      <x:c r="B93" s="76" t="n"/>
      <x:c r="C93" s="76" t="n"/>
      <x:c r="D93" s="76" t="n"/>
      <x:c r="E93" s="5" t="str">
        <x:f>IF(AND(C93&lt;&gt;"",D93&lt;&gt;""),IFERROR(VALUE(RIGHT(D93,3))-VALUE(RIGHT(C93,3))+1,D93-C93+1),"")</x:f>
      </x:c>
      <x:c r="F93" s="76" t="n"/>
      <x:c r="G93" s="77" t="n"/>
      <x:c r="H93" s="76" t="n"/>
      <x:c r="I93" s="76" t="n"/>
      <x:c r="J93" s="76" t="n"/>
      <x:c r="K93" s="76" t="n"/>
      <x:c r="L93" s="76" t="n"/>
      <x:c r="M93" s="76" t="n"/>
      <x:c r="N93" s="76" t="n"/>
      <x:c r="O93" s="76" t="n"/>
      <x:c r="P93" s="76" t="n"/>
      <x:c r="Q93" s="76" t="n"/>
      <x:c r="R93" s="76" t="n"/>
      <x:c r="S93" s="76" t="n"/>
      <x:c r="T93" s="76" t="n"/>
      <x:c r="U93" s="165" t="n"/>
    </x:row>
    <x:row r="94">
      <x:c r="A94" s="76" t="n"/>
      <x:c r="B94" s="76" t="n"/>
      <x:c r="C94" s="76" t="n"/>
      <x:c r="D94" s="76" t="n"/>
      <x:c r="E94" s="5" t="str">
        <x:f>IF(AND(C94&lt;&gt;"",D94&lt;&gt;""),IFERROR(VALUE(RIGHT(D94,3))-VALUE(RIGHT(C94,3))+1,D94-C94+1),"")</x:f>
      </x:c>
      <x:c r="F94" s="76" t="n"/>
      <x:c r="G94" s="77" t="n"/>
      <x:c r="H94" s="76" t="n"/>
      <x:c r="I94" s="76" t="n"/>
      <x:c r="J94" s="76" t="n"/>
      <x:c r="K94" s="76" t="n"/>
      <x:c r="L94" s="76" t="n"/>
      <x:c r="M94" s="76" t="n"/>
      <x:c r="N94" s="76" t="n"/>
      <x:c r="O94" s="76" t="n"/>
      <x:c r="P94" s="76" t="n"/>
      <x:c r="Q94" s="76" t="n"/>
      <x:c r="R94" s="76" t="n"/>
      <x:c r="S94" s="76" t="n"/>
      <x:c r="T94" s="76" t="n"/>
      <x:c r="U94" s="165" t="n"/>
    </x:row>
    <x:row r="95">
      <x:c r="A95" s="76" t="n"/>
      <x:c r="B95" s="76" t="n"/>
      <x:c r="C95" s="76" t="n"/>
      <x:c r="D95" s="76" t="n"/>
      <x:c r="E95" s="5" t="str">
        <x:f>IF(AND(C95&lt;&gt;"",D95&lt;&gt;""),IFERROR(VALUE(RIGHT(D95,3))-VALUE(RIGHT(C95,3))+1,D95-C95+1),"")</x:f>
      </x:c>
      <x:c r="F95" s="76" t="n"/>
      <x:c r="G95" s="77" t="n"/>
      <x:c r="H95" s="76" t="n"/>
      <x:c r="I95" s="76" t="n"/>
      <x:c r="J95" s="76" t="n"/>
      <x:c r="K95" s="76" t="n"/>
      <x:c r="L95" s="76" t="n"/>
      <x:c r="M95" s="76" t="n"/>
      <x:c r="N95" s="76" t="n"/>
      <x:c r="O95" s="76" t="n"/>
      <x:c r="P95" s="76" t="n"/>
      <x:c r="Q95" s="76" t="n"/>
      <x:c r="R95" s="76" t="n"/>
      <x:c r="S95" s="76" t="n"/>
      <x:c r="T95" s="76" t="n"/>
      <x:c r="U95" s="165" t="n"/>
    </x:row>
    <x:row r="96">
      <x:c r="A96" s="76" t="n"/>
      <x:c r="B96" s="76" t="n"/>
      <x:c r="C96" s="76" t="n"/>
      <x:c r="D96" s="76" t="n"/>
      <x:c r="E96" s="5" t="str">
        <x:f>IF(AND(C96&lt;&gt;"",D96&lt;&gt;""),IFERROR(VALUE(RIGHT(D96,3))-VALUE(RIGHT(C96,3))+1,D96-C96+1),"")</x:f>
      </x:c>
      <x:c r="F96" s="76" t="n"/>
      <x:c r="G96" s="77" t="n"/>
      <x:c r="H96" s="76" t="n"/>
      <x:c r="I96" s="76" t="n"/>
      <x:c r="J96" s="76" t="n"/>
      <x:c r="K96" s="76" t="n"/>
      <x:c r="L96" s="76" t="n"/>
      <x:c r="M96" s="76" t="n"/>
      <x:c r="N96" s="76" t="n"/>
      <x:c r="O96" s="76" t="n"/>
      <x:c r="P96" s="76" t="n"/>
      <x:c r="Q96" s="76" t="n"/>
      <x:c r="R96" s="76" t="n"/>
      <x:c r="S96" s="76" t="n"/>
      <x:c r="T96" s="76" t="n"/>
      <x:c r="U96" s="165" t="n"/>
    </x:row>
    <x:row r="97">
      <x:c r="A97" s="76" t="n"/>
      <x:c r="B97" s="76" t="n"/>
      <x:c r="C97" s="76" t="n"/>
      <x:c r="D97" s="76" t="n"/>
      <x:c r="E97" s="5" t="str">
        <x:f>IF(AND(C97&lt;&gt;"",D97&lt;&gt;""),IFERROR(VALUE(RIGHT(D97,3))-VALUE(RIGHT(C97,3))+1,D97-C97+1),"")</x:f>
      </x:c>
      <x:c r="F97" s="76" t="n"/>
      <x:c r="G97" s="77" t="n"/>
      <x:c r="H97" s="76" t="n"/>
      <x:c r="I97" s="76" t="n"/>
      <x:c r="J97" s="76" t="n"/>
      <x:c r="K97" s="76" t="n"/>
      <x:c r="L97" s="76" t="n"/>
      <x:c r="M97" s="76" t="n"/>
      <x:c r="N97" s="76" t="n"/>
      <x:c r="O97" s="76" t="n"/>
      <x:c r="P97" s="76" t="n"/>
      <x:c r="Q97" s="76" t="n"/>
      <x:c r="R97" s="76" t="n"/>
      <x:c r="S97" s="76" t="n"/>
      <x:c r="T97" s="76" t="n"/>
      <x:c r="U97" s="165" t="n"/>
    </x:row>
    <x:row r="98">
      <x:c r="A98" s="76" t="n"/>
      <x:c r="B98" s="76" t="n"/>
      <x:c r="C98" s="76" t="n"/>
      <x:c r="D98" s="76" t="n"/>
      <x:c r="E98" s="5" t="str">
        <x:f>IF(AND(C98&lt;&gt;"",D98&lt;&gt;""),IFERROR(VALUE(RIGHT(D98,3))-VALUE(RIGHT(C98,3))+1,D98-C98+1),"")</x:f>
      </x:c>
      <x:c r="F98" s="76" t="n"/>
      <x:c r="G98" s="77" t="n"/>
      <x:c r="H98" s="76" t="n"/>
      <x:c r="I98" s="76" t="n"/>
      <x:c r="J98" s="76" t="n"/>
      <x:c r="K98" s="76" t="n"/>
      <x:c r="L98" s="76" t="n"/>
      <x:c r="M98" s="76" t="n"/>
      <x:c r="N98" s="76" t="n"/>
      <x:c r="O98" s="76" t="n"/>
      <x:c r="P98" s="76" t="n"/>
      <x:c r="Q98" s="76" t="n"/>
      <x:c r="R98" s="76" t="n"/>
      <x:c r="S98" s="76" t="n"/>
      <x:c r="T98" s="76" t="n"/>
      <x:c r="U98" s="165" t="n"/>
    </x:row>
    <x:row r="99">
      <x:c r="A99" s="76" t="n"/>
      <x:c r="B99" s="76" t="n"/>
      <x:c r="C99" s="76" t="n"/>
      <x:c r="D99" s="76" t="n"/>
      <x:c r="E99" s="5" t="str">
        <x:f>IF(AND(C99&lt;&gt;"",D99&lt;&gt;""),IFERROR(VALUE(RIGHT(D99,3))-VALUE(RIGHT(C99,3))+1,D99-C99+1),"")</x:f>
      </x:c>
      <x:c r="F99" s="76" t="n"/>
      <x:c r="G99" s="77" t="n"/>
      <x:c r="H99" s="76" t="n"/>
      <x:c r="I99" s="76" t="n"/>
      <x:c r="J99" s="76" t="n"/>
      <x:c r="K99" s="76" t="n"/>
      <x:c r="L99" s="76" t="n"/>
      <x:c r="M99" s="76" t="n"/>
      <x:c r="N99" s="76" t="n"/>
      <x:c r="O99" s="76" t="n"/>
      <x:c r="P99" s="76" t="n"/>
      <x:c r="Q99" s="76" t="n"/>
      <x:c r="R99" s="76" t="n"/>
      <x:c r="S99" s="76" t="n"/>
      <x:c r="T99" s="76" t="n"/>
      <x:c r="U99" s="165" t="n"/>
    </x:row>
    <x:row r="100">
      <x:c r="A100" s="76" t="n"/>
      <x:c r="B100" s="76" t="n"/>
      <x:c r="C100" s="76" t="n"/>
      <x:c r="D100" s="76" t="n"/>
      <x:c r="E100" s="5" t="str">
        <x:f>IF(AND(C100&lt;&gt;"",D100&lt;&gt;""),IFERROR(VALUE(RIGHT(D100,3))-VALUE(RIGHT(C100,3))+1,D100-C100+1),"")</x:f>
      </x:c>
      <x:c r="F100" s="76" t="n"/>
      <x:c r="G100" s="77" t="n"/>
      <x:c r="H100" s="76" t="n"/>
      <x:c r="I100" s="76" t="n"/>
      <x:c r="J100" s="76" t="n"/>
      <x:c r="K100" s="76" t="n"/>
      <x:c r="L100" s="76" t="n"/>
      <x:c r="M100" s="76" t="n"/>
      <x:c r="N100" s="76" t="n"/>
      <x:c r="O100" s="76" t="n"/>
      <x:c r="P100" s="76" t="n"/>
      <x:c r="Q100" s="76" t="n"/>
      <x:c r="R100" s="76" t="n"/>
      <x:c r="S100" s="76" t="n"/>
      <x:c r="T100" s="76" t="n"/>
      <x:c r="U100" s="165" t="n"/>
    </x:row>
    <x:row r="101">
      <x:c r="A101" s="76" t="n"/>
      <x:c r="B101" s="76" t="n"/>
      <x:c r="C101" s="76" t="n"/>
      <x:c r="D101" s="76" t="n"/>
      <x:c r="E101" s="5" t="str">
        <x:f>IF(AND(C101&lt;&gt;"",D101&lt;&gt;""),IFERROR(VALUE(RIGHT(D101,3))-VALUE(RIGHT(C101,3))+1,D101-C101+1),"")</x:f>
      </x:c>
      <x:c r="F101" s="76" t="n"/>
      <x:c r="G101" s="77" t="n"/>
      <x:c r="H101" s="76" t="n"/>
      <x:c r="I101" s="76" t="n"/>
      <x:c r="J101" s="76" t="n"/>
      <x:c r="K101" s="76" t="n"/>
      <x:c r="L101" s="76" t="n"/>
      <x:c r="M101" s="76" t="n"/>
      <x:c r="N101" s="76" t="n"/>
      <x:c r="O101" s="76" t="n"/>
      <x:c r="P101" s="76" t="n"/>
      <x:c r="Q101" s="76" t="n"/>
      <x:c r="R101" s="76" t="n"/>
      <x:c r="S101" s="76" t="n"/>
      <x:c r="T101" s="76" t="n"/>
      <x:c r="U101" s="165" t="n"/>
    </x:row>
    <x:row r="102">
      <x:c r="A102" s="76" t="n"/>
      <x:c r="B102" s="76" t="n"/>
      <x:c r="C102" s="76" t="n"/>
      <x:c r="D102" s="76" t="n"/>
      <x:c r="E102" s="5" t="str">
        <x:f>IF(AND(C102&lt;&gt;"",D102&lt;&gt;""),IFERROR(VALUE(RIGHT(D102,3))-VALUE(RIGHT(C102,3))+1,D102-C102+1),"")</x:f>
      </x:c>
      <x:c r="F102" s="76" t="n"/>
      <x:c r="G102" s="77" t="n"/>
      <x:c r="H102" s="76" t="n"/>
      <x:c r="I102" s="76" t="n"/>
      <x:c r="J102" s="76" t="n"/>
      <x:c r="K102" s="76" t="n"/>
      <x:c r="L102" s="76" t="n"/>
      <x:c r="M102" s="76" t="n"/>
      <x:c r="N102" s="76" t="n"/>
      <x:c r="O102" s="76" t="n"/>
      <x:c r="P102" s="76" t="n"/>
      <x:c r="Q102" s="76" t="n"/>
      <x:c r="R102" s="76" t="n"/>
      <x:c r="S102" s="76" t="n"/>
      <x:c r="T102" s="76" t="n"/>
      <x:c r="U102" s="165" t="n"/>
    </x:row>
    <x:row r="103">
      <x:c r="A103" s="76" t="n"/>
      <x:c r="B103" s="76" t="n"/>
      <x:c r="C103" s="76" t="n"/>
      <x:c r="D103" s="76" t="n"/>
      <x:c r="E103" s="5" t="str">
        <x:f>IF(AND(C103&lt;&gt;"",D103&lt;&gt;""),IFERROR(VALUE(RIGHT(D103,3))-VALUE(RIGHT(C103,3))+1,D103-C103+1),"")</x:f>
      </x:c>
      <x:c r="F103" s="76" t="n"/>
      <x:c r="G103" s="77" t="n"/>
      <x:c r="H103" s="76" t="n"/>
      <x:c r="I103" s="76" t="n"/>
      <x:c r="J103" s="76" t="n"/>
      <x:c r="K103" s="76" t="n"/>
      <x:c r="L103" s="76" t="n"/>
      <x:c r="M103" s="76" t="n"/>
      <x:c r="N103" s="76" t="n"/>
      <x:c r="O103" s="76" t="n"/>
      <x:c r="P103" s="76" t="n"/>
      <x:c r="Q103" s="76" t="n"/>
      <x:c r="R103" s="76" t="n"/>
      <x:c r="S103" s="76" t="n"/>
      <x:c r="T103" s="76" t="n"/>
      <x:c r="U103" s="165" t="n"/>
    </x:row>
    <x:row r="104">
      <x:c r="A104" s="76" t="n"/>
      <x:c r="B104" s="76" t="n"/>
      <x:c r="C104" s="76" t="n"/>
      <x:c r="D104" s="76" t="n"/>
      <x:c r="E104" s="5" t="str">
        <x:f>IF(AND(C104&lt;&gt;"",D104&lt;&gt;""),IFERROR(VALUE(RIGHT(D104,3))-VALUE(RIGHT(C104,3))+1,D104-C104+1),"")</x:f>
      </x:c>
      <x:c r="F104" s="76" t="n"/>
      <x:c r="G104" s="77" t="n"/>
      <x:c r="H104" s="76" t="n"/>
      <x:c r="I104" s="76" t="n"/>
      <x:c r="J104" s="76" t="n"/>
      <x:c r="K104" s="76" t="n"/>
      <x:c r="L104" s="76" t="n"/>
      <x:c r="M104" s="76" t="n"/>
      <x:c r="N104" s="76" t="n"/>
      <x:c r="O104" s="76" t="n"/>
      <x:c r="P104" s="76" t="n"/>
      <x:c r="Q104" s="76" t="n"/>
      <x:c r="R104" s="76" t="n"/>
      <x:c r="S104" s="76" t="n"/>
      <x:c r="T104" s="76" t="n"/>
      <x:c r="U104" s="165" t="n"/>
    </x:row>
    <x:row r="105">
      <x:c r="A105" s="76" t="n"/>
      <x:c r="B105" s="76" t="n"/>
      <x:c r="C105" s="76" t="n"/>
      <x:c r="D105" s="76" t="n"/>
      <x:c r="E105" s="5" t="str">
        <x:f>IF(AND(C105&lt;&gt;"",D105&lt;&gt;""),IFERROR(VALUE(RIGHT(D105,3))-VALUE(RIGHT(C105,3))+1,D105-C105+1),"")</x:f>
      </x:c>
      <x:c r="F105" s="76" t="n"/>
      <x:c r="G105" s="77" t="n"/>
      <x:c r="H105" s="76" t="n"/>
      <x:c r="I105" s="76" t="n"/>
      <x:c r="J105" s="76" t="n"/>
      <x:c r="K105" s="76" t="n"/>
      <x:c r="L105" s="76" t="n"/>
      <x:c r="M105" s="76" t="n"/>
      <x:c r="N105" s="76" t="n"/>
      <x:c r="O105" s="76" t="n"/>
      <x:c r="P105" s="76" t="n"/>
      <x:c r="Q105" s="76" t="n"/>
      <x:c r="R105" s="76" t="n"/>
      <x:c r="S105" s="76" t="n"/>
      <x:c r="T105" s="76" t="n"/>
      <x:c r="U105" s="165" t="n"/>
    </x:row>
    <x:row r="106">
      <x:c r="A106" s="76" t="n"/>
      <x:c r="B106" s="76" t="n"/>
      <x:c r="C106" s="76" t="n"/>
      <x:c r="D106" s="76" t="n"/>
      <x:c r="E106" s="5" t="str">
        <x:f>IF(AND(C106&lt;&gt;"",D106&lt;&gt;""),IFERROR(VALUE(RIGHT(D106,3))-VALUE(RIGHT(C106,3))+1,D106-C106+1),"")</x:f>
      </x:c>
      <x:c r="F106" s="76" t="n"/>
      <x:c r="G106" s="77" t="n"/>
      <x:c r="H106" s="76" t="n"/>
      <x:c r="I106" s="76" t="n"/>
      <x:c r="J106" s="76" t="n"/>
      <x:c r="K106" s="76" t="n"/>
      <x:c r="L106" s="76" t="n"/>
      <x:c r="M106" s="76" t="n"/>
      <x:c r="N106" s="76" t="n"/>
      <x:c r="O106" s="76" t="n"/>
      <x:c r="P106" s="76" t="n"/>
      <x:c r="Q106" s="76" t="n"/>
      <x:c r="R106" s="76" t="n"/>
      <x:c r="S106" s="76" t="n"/>
      <x:c r="T106" s="76" t="n"/>
      <x:c r="U106" s="165" t="n"/>
    </x:row>
    <x:row r="107">
      <x:c r="A107" s="76" t="n"/>
      <x:c r="B107" s="76" t="n"/>
      <x:c r="C107" s="76" t="n"/>
      <x:c r="D107" s="76" t="n"/>
      <x:c r="E107" s="5" t="str">
        <x:f>IF(AND(C107&lt;&gt;"",D107&lt;&gt;""),IFERROR(VALUE(RIGHT(D107,3))-VALUE(RIGHT(C107,3))+1,D107-C107+1),"")</x:f>
      </x:c>
      <x:c r="F107" s="76" t="n"/>
      <x:c r="G107" s="77" t="n"/>
      <x:c r="H107" s="76" t="n"/>
      <x:c r="I107" s="76" t="n"/>
      <x:c r="J107" s="76" t="n"/>
      <x:c r="K107" s="76" t="n"/>
      <x:c r="L107" s="76" t="n"/>
      <x:c r="M107" s="76" t="n"/>
      <x:c r="N107" s="76" t="n"/>
      <x:c r="O107" s="76" t="n"/>
      <x:c r="P107" s="76" t="n"/>
      <x:c r="Q107" s="76" t="n"/>
      <x:c r="R107" s="76" t="n"/>
      <x:c r="S107" s="76" t="n"/>
      <x:c r="T107" s="76" t="n"/>
      <x:c r="U107" s="165" t="n"/>
    </x:row>
    <x:row r="108">
      <x:c r="A108" s="76" t="n"/>
      <x:c r="B108" s="76" t="n"/>
      <x:c r="C108" s="76" t="n"/>
      <x:c r="D108" s="76" t="n"/>
      <x:c r="E108" s="5" t="str">
        <x:f>IF(AND(C108&lt;&gt;"",D108&lt;&gt;""),IFERROR(VALUE(RIGHT(D108,3))-VALUE(RIGHT(C108,3))+1,D108-C108+1),"")</x:f>
      </x:c>
      <x:c r="F108" s="76" t="n"/>
      <x:c r="G108" s="77" t="n"/>
      <x:c r="H108" s="76" t="n"/>
      <x:c r="I108" s="76" t="n"/>
      <x:c r="J108" s="76" t="n"/>
      <x:c r="K108" s="76" t="n"/>
      <x:c r="L108" s="76" t="n"/>
      <x:c r="M108" s="76" t="n"/>
      <x:c r="N108" s="76" t="n"/>
      <x:c r="O108" s="76" t="n"/>
      <x:c r="P108" s="76" t="n"/>
      <x:c r="Q108" s="76" t="n"/>
      <x:c r="R108" s="76" t="n"/>
      <x:c r="S108" s="76" t="n"/>
      <x:c r="T108" s="76" t="n"/>
      <x:c r="U108" s="165" t="n"/>
    </x:row>
    <x:row r="109">
      <x:c r="A109" s="76" t="n"/>
      <x:c r="B109" s="76" t="n"/>
      <x:c r="C109" s="76" t="n"/>
      <x:c r="D109" s="76" t="n"/>
      <x:c r="E109" s="5" t="str">
        <x:f>IF(AND(C109&lt;&gt;"",D109&lt;&gt;""),IFERROR(VALUE(RIGHT(D109,3))-VALUE(RIGHT(C109,3))+1,D109-C109+1),"")</x:f>
      </x:c>
      <x:c r="F109" s="76" t="n"/>
      <x:c r="G109" s="77" t="n"/>
      <x:c r="H109" s="76" t="n"/>
      <x:c r="I109" s="76" t="n"/>
      <x:c r="J109" s="76" t="n"/>
      <x:c r="K109" s="76" t="n"/>
      <x:c r="L109" s="76" t="n"/>
      <x:c r="M109" s="76" t="n"/>
      <x:c r="N109" s="76" t="n"/>
      <x:c r="O109" s="76" t="n"/>
      <x:c r="P109" s="76" t="n"/>
      <x:c r="Q109" s="76" t="n"/>
      <x:c r="R109" s="76" t="n"/>
      <x:c r="S109" s="76" t="n"/>
      <x:c r="T109" s="76" t="n"/>
      <x:c r="U109" s="165" t="n"/>
    </x:row>
    <x:row r="110">
      <x:c r="A110" s="76" t="n"/>
      <x:c r="B110" s="76" t="n"/>
      <x:c r="C110" s="76" t="n"/>
      <x:c r="D110" s="76" t="n"/>
      <x:c r="E110" s="5" t="str">
        <x:f>IF(AND(C110&lt;&gt;"",D110&lt;&gt;""),IFERROR(VALUE(RIGHT(D110,3))-VALUE(RIGHT(C110,3))+1,D110-C110+1),"")</x:f>
      </x:c>
      <x:c r="F110" s="76" t="n"/>
      <x:c r="G110" s="77" t="n"/>
      <x:c r="H110" s="76" t="n"/>
      <x:c r="I110" s="76" t="n"/>
      <x:c r="J110" s="76" t="n"/>
      <x:c r="K110" s="76" t="n"/>
      <x:c r="L110" s="76" t="n"/>
      <x:c r="M110" s="76" t="n"/>
      <x:c r="N110" s="76" t="n"/>
      <x:c r="O110" s="76" t="n"/>
      <x:c r="P110" s="76" t="n"/>
      <x:c r="Q110" s="76" t="n"/>
      <x:c r="R110" s="76" t="n"/>
      <x:c r="S110" s="76" t="n"/>
      <x:c r="T110" s="76" t="n"/>
      <x:c r="U110" s="165" t="n"/>
    </x:row>
    <x:row r="111">
      <x:c r="A111" s="76" t="n"/>
      <x:c r="B111" s="76" t="n"/>
      <x:c r="C111" s="76" t="n"/>
      <x:c r="D111" s="76" t="n"/>
      <x:c r="E111" s="5" t="str">
        <x:f>IF(AND(C111&lt;&gt;"",D111&lt;&gt;""),IFERROR(VALUE(RIGHT(D111,3))-VALUE(RIGHT(C111,3))+1,D111-C111+1),"")</x:f>
      </x:c>
      <x:c r="F111" s="76" t="n"/>
      <x:c r="G111" s="77" t="n"/>
      <x:c r="H111" s="76" t="n"/>
      <x:c r="I111" s="76" t="n"/>
      <x:c r="J111" s="76" t="n"/>
      <x:c r="K111" s="76" t="n"/>
      <x:c r="L111" s="76" t="n"/>
      <x:c r="M111" s="76" t="n"/>
      <x:c r="N111" s="76" t="n"/>
      <x:c r="O111" s="76" t="n"/>
      <x:c r="P111" s="76" t="n"/>
      <x:c r="Q111" s="76" t="n"/>
      <x:c r="R111" s="76" t="n"/>
      <x:c r="S111" s="76" t="n"/>
      <x:c r="T111" s="76" t="n"/>
      <x:c r="U111" s="165" t="n"/>
    </x:row>
    <x:row r="112">
      <x:c r="A112" s="76" t="n"/>
      <x:c r="B112" s="76" t="n"/>
      <x:c r="C112" s="76" t="n"/>
      <x:c r="D112" s="76" t="n"/>
      <x:c r="E112" s="5" t="str">
        <x:f>IF(AND(C112&lt;&gt;"",D112&lt;&gt;""),IFERROR(VALUE(RIGHT(D112,3))-VALUE(RIGHT(C112,3))+1,D112-C112+1),"")</x:f>
      </x:c>
      <x:c r="F112" s="76" t="n"/>
      <x:c r="G112" s="77" t="n"/>
      <x:c r="H112" s="76" t="n"/>
      <x:c r="I112" s="76" t="n"/>
      <x:c r="J112" s="76" t="n"/>
      <x:c r="K112" s="76" t="n"/>
      <x:c r="L112" s="76" t="n"/>
      <x:c r="M112" s="76" t="n"/>
      <x:c r="N112" s="76" t="n"/>
      <x:c r="O112" s="76" t="n"/>
      <x:c r="P112" s="76" t="n"/>
      <x:c r="Q112" s="76" t="n"/>
      <x:c r="R112" s="76" t="n"/>
      <x:c r="S112" s="76" t="n"/>
      <x:c r="T112" s="76" t="n"/>
      <x:c r="U112" s="165" t="n"/>
    </x:row>
    <x:row r="113">
      <x:c r="A113" s="76" t="n"/>
      <x:c r="B113" s="76" t="n"/>
      <x:c r="C113" s="76" t="n"/>
      <x:c r="D113" s="76" t="n"/>
      <x:c r="E113" s="5" t="str">
        <x:f>IF(AND(C113&lt;&gt;"",D113&lt;&gt;""),IFERROR(VALUE(RIGHT(D113,3))-VALUE(RIGHT(C113,3))+1,D113-C113+1),"")</x:f>
      </x:c>
      <x:c r="F113" s="76" t="n"/>
      <x:c r="G113" s="77" t="n"/>
      <x:c r="H113" s="76" t="n"/>
      <x:c r="I113" s="76" t="n"/>
      <x:c r="J113" s="76" t="n"/>
      <x:c r="K113" s="76" t="n"/>
      <x:c r="L113" s="76" t="n"/>
      <x:c r="M113" s="76" t="n"/>
      <x:c r="N113" s="76" t="n"/>
      <x:c r="O113" s="76" t="n"/>
      <x:c r="P113" s="76" t="n"/>
      <x:c r="Q113" s="76" t="n"/>
      <x:c r="R113" s="76" t="n"/>
      <x:c r="S113" s="76" t="n"/>
      <x:c r="T113" s="76" t="n"/>
      <x:c r="U113" s="165" t="n"/>
    </x:row>
    <x:row r="114">
      <x:c r="A114" s="76" t="n"/>
      <x:c r="B114" s="76" t="n"/>
      <x:c r="C114" s="76" t="n"/>
      <x:c r="D114" s="76" t="n"/>
      <x:c r="E114" s="5" t="str">
        <x:f>IF(AND(C114&lt;&gt;"",D114&lt;&gt;""),IFERROR(VALUE(RIGHT(D114,3))-VALUE(RIGHT(C114,3))+1,D114-C114+1),"")</x:f>
      </x:c>
      <x:c r="F114" s="76" t="n"/>
      <x:c r="G114" s="77" t="n"/>
      <x:c r="H114" s="76" t="n"/>
      <x:c r="I114" s="76" t="n"/>
      <x:c r="J114" s="76" t="n"/>
      <x:c r="K114" s="76" t="n"/>
      <x:c r="L114" s="76" t="n"/>
      <x:c r="M114" s="76" t="n"/>
      <x:c r="N114" s="76" t="n"/>
      <x:c r="O114" s="76" t="n"/>
      <x:c r="P114" s="76" t="n"/>
      <x:c r="Q114" s="76" t="n"/>
      <x:c r="R114" s="76" t="n"/>
      <x:c r="S114" s="76" t="n"/>
      <x:c r="T114" s="76" t="n"/>
      <x:c r="U114" s="165" t="n"/>
    </x:row>
    <x:row r="115">
      <x:c r="A115" s="76" t="n"/>
      <x:c r="B115" s="76" t="n"/>
      <x:c r="C115" s="76" t="n"/>
      <x:c r="D115" s="76" t="n"/>
      <x:c r="E115" s="5" t="str">
        <x:f>IF(AND(C115&lt;&gt;"",D115&lt;&gt;""),IFERROR(VALUE(RIGHT(D115,3))-VALUE(RIGHT(C115,3))+1,D115-C115+1),"")</x:f>
      </x:c>
      <x:c r="F115" s="76" t="n"/>
      <x:c r="G115" s="77" t="n"/>
      <x:c r="H115" s="76" t="n"/>
      <x:c r="I115" s="76" t="n"/>
      <x:c r="J115" s="76" t="n"/>
      <x:c r="K115" s="76" t="n"/>
      <x:c r="L115" s="76" t="n"/>
      <x:c r="M115" s="76" t="n"/>
      <x:c r="N115" s="76" t="n"/>
      <x:c r="O115" s="76" t="n"/>
      <x:c r="P115" s="76" t="n"/>
      <x:c r="Q115" s="76" t="n"/>
      <x:c r="R115" s="76" t="n"/>
      <x:c r="S115" s="76" t="n"/>
      <x:c r="T115" s="76" t="n"/>
      <x:c r="U115" s="165" t="n"/>
    </x:row>
    <x:row r="116">
      <x:c r="A116" s="76" t="n"/>
      <x:c r="B116" s="76" t="n"/>
      <x:c r="C116" s="76" t="n"/>
      <x:c r="D116" s="76" t="n"/>
      <x:c r="E116" s="5" t="str">
        <x:f>IF(AND(C116&lt;&gt;"",D116&lt;&gt;""),IFERROR(VALUE(RIGHT(D116,3))-VALUE(RIGHT(C116,3))+1,D116-C116+1),"")</x:f>
      </x:c>
      <x:c r="F116" s="76" t="n"/>
      <x:c r="G116" s="77" t="n"/>
      <x:c r="H116" s="76" t="n"/>
      <x:c r="I116" s="76" t="n"/>
      <x:c r="J116" s="76" t="n"/>
      <x:c r="K116" s="76" t="n"/>
      <x:c r="L116" s="76" t="n"/>
      <x:c r="M116" s="76" t="n"/>
      <x:c r="N116" s="76" t="n"/>
      <x:c r="O116" s="76" t="n"/>
      <x:c r="P116" s="76" t="n"/>
      <x:c r="Q116" s="76" t="n"/>
      <x:c r="R116" s="76" t="n"/>
      <x:c r="S116" s="76" t="n"/>
      <x:c r="T116" s="76" t="n"/>
      <x:c r="U116" s="165" t="n"/>
    </x:row>
    <x:row r="117">
      <x:c r="A117" s="76" t="n"/>
      <x:c r="B117" s="76" t="n"/>
      <x:c r="C117" s="76" t="n"/>
      <x:c r="D117" s="76" t="n"/>
      <x:c r="E117" s="5" t="str">
        <x:f>IF(AND(C117&lt;&gt;"",D117&lt;&gt;""),IFERROR(VALUE(RIGHT(D117,3))-VALUE(RIGHT(C117,3))+1,D117-C117+1),"")</x:f>
      </x:c>
      <x:c r="F117" s="76" t="n"/>
      <x:c r="G117" s="77" t="n"/>
      <x:c r="H117" s="76" t="n"/>
      <x:c r="I117" s="76" t="n"/>
      <x:c r="J117" s="76" t="n"/>
      <x:c r="K117" s="76" t="n"/>
      <x:c r="L117" s="76" t="n"/>
      <x:c r="M117" s="76" t="n"/>
      <x:c r="N117" s="76" t="n"/>
      <x:c r="O117" s="76" t="n"/>
      <x:c r="P117" s="76" t="n"/>
      <x:c r="Q117" s="76" t="n"/>
      <x:c r="R117" s="76" t="n"/>
      <x:c r="S117" s="76" t="n"/>
      <x:c r="T117" s="76" t="n"/>
      <x:c r="U117" s="165" t="n"/>
    </x:row>
    <x:row r="118">
      <x:c r="A118" s="76" t="n"/>
      <x:c r="B118" s="76" t="n"/>
      <x:c r="C118" s="76" t="n"/>
      <x:c r="D118" s="76" t="n"/>
      <x:c r="E118" s="5" t="str">
        <x:f>IF(AND(C118&lt;&gt;"",D118&lt;&gt;""),IFERROR(VALUE(RIGHT(D118,3))-VALUE(RIGHT(C118,3))+1,D118-C118+1),"")</x:f>
      </x:c>
      <x:c r="F118" s="76" t="n"/>
      <x:c r="G118" s="77" t="n"/>
      <x:c r="H118" s="76" t="n"/>
      <x:c r="I118" s="76" t="n"/>
      <x:c r="J118" s="76" t="n"/>
      <x:c r="K118" s="76" t="n"/>
      <x:c r="L118" s="76" t="n"/>
      <x:c r="M118" s="76" t="n"/>
      <x:c r="N118" s="76" t="n"/>
      <x:c r="O118" s="76" t="n"/>
      <x:c r="P118" s="76" t="n"/>
      <x:c r="Q118" s="76" t="n"/>
      <x:c r="R118" s="76" t="n"/>
      <x:c r="S118" s="76" t="n"/>
      <x:c r="T118" s="76" t="n"/>
      <x:c r="U118" s="165" t="n"/>
    </x:row>
    <x:row r="119">
      <x:c r="A119" s="76" t="n"/>
      <x:c r="B119" s="76" t="n"/>
      <x:c r="C119" s="76" t="n"/>
      <x:c r="D119" s="76" t="n"/>
      <x:c r="E119" s="5" t="str">
        <x:f>IF(AND(C119&lt;&gt;"",D119&lt;&gt;""),IFERROR(VALUE(RIGHT(D119,3))-VALUE(RIGHT(C119,3))+1,D119-C119+1),"")</x:f>
      </x:c>
      <x:c r="F119" s="76" t="n"/>
      <x:c r="G119" s="77" t="n"/>
      <x:c r="H119" s="76" t="n"/>
      <x:c r="I119" s="76" t="n"/>
      <x:c r="J119" s="76" t="n"/>
      <x:c r="K119" s="76" t="n"/>
      <x:c r="L119" s="76" t="n"/>
      <x:c r="M119" s="76" t="n"/>
      <x:c r="N119" s="76" t="n"/>
      <x:c r="O119" s="76" t="n"/>
      <x:c r="P119" s="76" t="n"/>
      <x:c r="Q119" s="76" t="n"/>
      <x:c r="R119" s="76" t="n"/>
      <x:c r="S119" s="76" t="n"/>
      <x:c r="T119" s="76" t="n"/>
      <x:c r="U119" s="165" t="n"/>
    </x:row>
    <x:row r="120">
      <x:c r="A120" s="76" t="n"/>
      <x:c r="B120" s="76" t="n"/>
      <x:c r="C120" s="76" t="n"/>
      <x:c r="D120" s="76" t="n"/>
      <x:c r="E120" s="5" t="str">
        <x:f>IF(AND(C120&lt;&gt;"",D120&lt;&gt;""),IFERROR(VALUE(RIGHT(D120,3))-VALUE(RIGHT(C120,3))+1,D120-C120+1),"")</x:f>
      </x:c>
      <x:c r="F120" s="76" t="n"/>
      <x:c r="G120" s="77" t="n"/>
      <x:c r="H120" s="76" t="n"/>
      <x:c r="I120" s="76" t="n"/>
      <x:c r="J120" s="76" t="n"/>
      <x:c r="K120" s="76" t="n"/>
      <x:c r="L120" s="76" t="n"/>
      <x:c r="M120" s="76" t="n"/>
      <x:c r="N120" s="76" t="n"/>
      <x:c r="O120" s="76" t="n"/>
      <x:c r="P120" s="76" t="n"/>
      <x:c r="Q120" s="76" t="n"/>
      <x:c r="R120" s="76" t="n"/>
      <x:c r="S120" s="76" t="n"/>
      <x:c r="T120" s="76" t="n"/>
      <x:c r="U120" s="165" t="n"/>
    </x:row>
    <x:row r="121">
      <x:c r="A121" s="76" t="n"/>
      <x:c r="B121" s="76" t="n"/>
      <x:c r="C121" s="76" t="n"/>
      <x:c r="D121" s="76" t="n"/>
      <x:c r="E121" s="5" t="str">
        <x:f>IF(AND(C121&lt;&gt;"",D121&lt;&gt;""),IFERROR(VALUE(RIGHT(D121,3))-VALUE(RIGHT(C121,3))+1,D121-C121+1),"")</x:f>
      </x:c>
      <x:c r="F121" s="76" t="n"/>
      <x:c r="G121" s="77" t="n"/>
      <x:c r="H121" s="76" t="n"/>
      <x:c r="I121" s="76" t="n"/>
      <x:c r="J121" s="76" t="n"/>
      <x:c r="K121" s="76" t="n"/>
      <x:c r="L121" s="76" t="n"/>
      <x:c r="M121" s="76" t="n"/>
      <x:c r="N121" s="76" t="n"/>
      <x:c r="O121" s="76" t="n"/>
      <x:c r="P121" s="76" t="n"/>
      <x:c r="Q121" s="76" t="n"/>
      <x:c r="R121" s="76" t="n"/>
      <x:c r="S121" s="76" t="n"/>
      <x:c r="T121" s="76" t="n"/>
      <x:c r="U121" s="165" t="n"/>
    </x:row>
    <x:row r="122">
      <x:c r="A122" s="76" t="n"/>
      <x:c r="B122" s="76" t="n"/>
      <x:c r="C122" s="76" t="n"/>
      <x:c r="D122" s="76" t="n"/>
      <x:c r="E122" s="5" t="str">
        <x:f>IF(AND(C122&lt;&gt;"",D122&lt;&gt;""),IFERROR(VALUE(RIGHT(D122,3))-VALUE(RIGHT(C122,3))+1,D122-C122+1),"")</x:f>
      </x:c>
      <x:c r="F122" s="76" t="n"/>
      <x:c r="G122" s="77" t="n"/>
      <x:c r="H122" s="76" t="n"/>
      <x:c r="I122" s="76" t="n"/>
      <x:c r="J122" s="76" t="n"/>
      <x:c r="K122" s="76" t="n"/>
      <x:c r="L122" s="76" t="n"/>
      <x:c r="M122" s="76" t="n"/>
      <x:c r="N122" s="76" t="n"/>
      <x:c r="O122" s="76" t="n"/>
      <x:c r="P122" s="76" t="n"/>
      <x:c r="Q122" s="76" t="n"/>
      <x:c r="R122" s="76" t="n"/>
      <x:c r="S122" s="76" t="n"/>
      <x:c r="T122" s="76" t="n"/>
      <x:c r="U122" s="165" t="n"/>
    </x:row>
    <x:row r="123">
      <x:c r="A123" s="76" t="n"/>
      <x:c r="B123" s="76" t="n"/>
      <x:c r="C123" s="76" t="n"/>
      <x:c r="D123" s="76" t="n"/>
      <x:c r="E123" s="5" t="str">
        <x:f>IF(AND(C123&lt;&gt;"",D123&lt;&gt;""),IFERROR(VALUE(RIGHT(D123,3))-VALUE(RIGHT(C123,3))+1,D123-C123+1),"")</x:f>
      </x:c>
      <x:c r="F123" s="76" t="n"/>
      <x:c r="G123" s="77" t="n"/>
      <x:c r="H123" s="76" t="n"/>
      <x:c r="I123" s="76" t="n"/>
      <x:c r="J123" s="76" t="n"/>
      <x:c r="K123" s="76" t="n"/>
      <x:c r="L123" s="76" t="n"/>
      <x:c r="M123" s="76" t="n"/>
      <x:c r="N123" s="76" t="n"/>
      <x:c r="O123" s="76" t="n"/>
      <x:c r="P123" s="76" t="n"/>
      <x:c r="Q123" s="76" t="n"/>
      <x:c r="R123" s="76" t="n"/>
      <x:c r="S123" s="76" t="n"/>
      <x:c r="T123" s="76" t="n"/>
      <x:c r="U123" s="165" t="n"/>
    </x:row>
    <x:row r="124">
      <x:c r="A124" s="76" t="n"/>
      <x:c r="B124" s="76" t="n"/>
      <x:c r="C124" s="76" t="n"/>
      <x:c r="D124" s="76" t="n"/>
      <x:c r="E124" s="5" t="str">
        <x:f>IF(AND(C124&lt;&gt;"",D124&lt;&gt;""),IFERROR(VALUE(RIGHT(D124,3))-VALUE(RIGHT(C124,3))+1,D124-C124+1),"")</x:f>
      </x:c>
      <x:c r="F124" s="76" t="n"/>
      <x:c r="G124" s="77" t="n"/>
      <x:c r="H124" s="76" t="n"/>
      <x:c r="I124" s="76" t="n"/>
      <x:c r="J124" s="76" t="n"/>
      <x:c r="K124" s="76" t="n"/>
      <x:c r="L124" s="76" t="n"/>
      <x:c r="M124" s="76" t="n"/>
      <x:c r="N124" s="76" t="n"/>
      <x:c r="O124" s="76" t="n"/>
      <x:c r="P124" s="76" t="n"/>
      <x:c r="Q124" s="76" t="n"/>
      <x:c r="R124" s="76" t="n"/>
      <x:c r="S124" s="76" t="n"/>
      <x:c r="T124" s="76" t="n"/>
      <x:c r="U124" s="165" t="n"/>
    </x:row>
    <x:row r="125">
      <x:c r="A125" s="76" t="n"/>
      <x:c r="B125" s="76" t="n"/>
      <x:c r="C125" s="76" t="n"/>
      <x:c r="D125" s="76" t="n"/>
      <x:c r="E125" s="5" t="str">
        <x:f>IF(AND(C125&lt;&gt;"",D125&lt;&gt;""),IFERROR(VALUE(RIGHT(D125,3))-VALUE(RIGHT(C125,3))+1,D125-C125+1),"")</x:f>
      </x:c>
      <x:c r="F125" s="76" t="n"/>
      <x:c r="G125" s="77" t="n"/>
      <x:c r="H125" s="76" t="n"/>
      <x:c r="I125" s="76" t="n"/>
      <x:c r="J125" s="76" t="n"/>
      <x:c r="K125" s="76" t="n"/>
      <x:c r="L125" s="76" t="n"/>
      <x:c r="M125" s="76" t="n"/>
      <x:c r="N125" s="76" t="n"/>
      <x:c r="O125" s="76" t="n"/>
      <x:c r="P125" s="76" t="n"/>
      <x:c r="Q125" s="76" t="n"/>
      <x:c r="R125" s="76" t="n"/>
      <x:c r="S125" s="76" t="n"/>
      <x:c r="T125" s="76" t="n"/>
      <x:c r="U125" s="165" t="n"/>
    </x:row>
    <x:row r="126">
      <x:c r="A126" s="76" t="n"/>
      <x:c r="B126" s="76" t="n"/>
      <x:c r="C126" s="76" t="n"/>
      <x:c r="D126" s="76" t="n"/>
      <x:c r="E126" s="5" t="str">
        <x:f>IF(AND(C126&lt;&gt;"",D126&lt;&gt;""),IFERROR(VALUE(RIGHT(D126,3))-VALUE(RIGHT(C126,3))+1,D126-C126+1),"")</x:f>
      </x:c>
      <x:c r="F126" s="76" t="n"/>
      <x:c r="G126" s="77" t="n"/>
      <x:c r="H126" s="76" t="n"/>
      <x:c r="I126" s="76" t="n"/>
      <x:c r="J126" s="76" t="n"/>
      <x:c r="K126" s="76" t="n"/>
      <x:c r="L126" s="76" t="n"/>
      <x:c r="M126" s="76" t="n"/>
      <x:c r="N126" s="76" t="n"/>
      <x:c r="O126" s="76" t="n"/>
      <x:c r="P126" s="76" t="n"/>
      <x:c r="Q126" s="76" t="n"/>
      <x:c r="R126" s="76" t="n"/>
      <x:c r="S126" s="76" t="n"/>
      <x:c r="T126" s="76" t="n"/>
      <x:c r="U126" s="165" t="n"/>
    </x:row>
    <x:row r="127">
      <x:c r="A127" s="76" t="n"/>
      <x:c r="B127" s="76" t="n"/>
      <x:c r="C127" s="76" t="n"/>
      <x:c r="D127" s="76" t="n"/>
      <x:c r="E127" s="5" t="str">
        <x:f>IF(AND(C127&lt;&gt;"",D127&lt;&gt;""),IFERROR(VALUE(RIGHT(D127,3))-VALUE(RIGHT(C127,3))+1,D127-C127+1),"")</x:f>
      </x:c>
      <x:c r="F127" s="76" t="n"/>
      <x:c r="G127" s="77" t="n"/>
      <x:c r="H127" s="76" t="n"/>
      <x:c r="I127" s="76" t="n"/>
      <x:c r="J127" s="76" t="n"/>
      <x:c r="K127" s="76" t="n"/>
      <x:c r="L127" s="76" t="n"/>
      <x:c r="M127" s="76" t="n"/>
      <x:c r="N127" s="76" t="n"/>
      <x:c r="O127" s="76" t="n"/>
      <x:c r="P127" s="76" t="n"/>
      <x:c r="Q127" s="76" t="n"/>
      <x:c r="R127" s="76" t="n"/>
      <x:c r="S127" s="76" t="n"/>
      <x:c r="T127" s="76" t="n"/>
      <x:c r="U127" s="165" t="n"/>
    </x:row>
    <x:row r="128">
      <x:c r="A128" s="76" t="n"/>
      <x:c r="B128" s="76" t="n"/>
      <x:c r="C128" s="76" t="n"/>
      <x:c r="D128" s="76" t="n"/>
      <x:c r="E128" s="5" t="str">
        <x:f>IF(AND(C128&lt;&gt;"",D128&lt;&gt;""),IFERROR(VALUE(RIGHT(D128,3))-VALUE(RIGHT(C128,3))+1,D128-C128+1),"")</x:f>
      </x:c>
      <x:c r="F128" s="76" t="n"/>
      <x:c r="G128" s="77" t="n"/>
      <x:c r="H128" s="76" t="n"/>
      <x:c r="I128" s="76" t="n"/>
      <x:c r="J128" s="76" t="n"/>
      <x:c r="K128" s="76" t="n"/>
      <x:c r="L128" s="76" t="n"/>
      <x:c r="M128" s="76" t="n"/>
      <x:c r="N128" s="76" t="n"/>
      <x:c r="O128" s="76" t="n"/>
      <x:c r="P128" s="76" t="n"/>
      <x:c r="Q128" s="76" t="n"/>
      <x:c r="R128" s="76" t="n"/>
      <x:c r="S128" s="76" t="n"/>
      <x:c r="T128" s="76" t="n"/>
      <x:c r="U128" s="165" t="n"/>
    </x:row>
    <x:row r="129">
      <x:c r="A129" s="76" t="n"/>
      <x:c r="B129" s="76" t="n"/>
      <x:c r="C129" s="76" t="n"/>
      <x:c r="D129" s="76" t="n"/>
      <x:c r="E129" s="5" t="str">
        <x:f>IF(AND(C129&lt;&gt;"",D129&lt;&gt;""),IFERROR(VALUE(RIGHT(D129,3))-VALUE(RIGHT(C129,3))+1,D129-C129+1),"")</x:f>
      </x:c>
      <x:c r="F129" s="76" t="n"/>
      <x:c r="G129" s="77" t="n"/>
      <x:c r="H129" s="76" t="n"/>
      <x:c r="I129" s="76" t="n"/>
      <x:c r="J129" s="76" t="n"/>
      <x:c r="K129" s="76" t="n"/>
      <x:c r="L129" s="76" t="n"/>
      <x:c r="M129" s="76" t="n"/>
      <x:c r="N129" s="76" t="n"/>
      <x:c r="O129" s="76" t="n"/>
      <x:c r="P129" s="76" t="n"/>
      <x:c r="Q129" s="76" t="n"/>
      <x:c r="R129" s="76" t="n"/>
      <x:c r="S129" s="76" t="n"/>
      <x:c r="T129" s="76" t="n"/>
      <x:c r="U129" s="165" t="n"/>
    </x:row>
    <x:row r="130">
      <x:c r="A130" s="76" t="n"/>
      <x:c r="B130" s="76" t="n"/>
      <x:c r="C130" s="76" t="n"/>
      <x:c r="D130" s="76" t="n"/>
      <x:c r="E130" s="5" t="str">
        <x:f>IF(AND(C130&lt;&gt;"",D130&lt;&gt;""),IFERROR(VALUE(RIGHT(D130,3))-VALUE(RIGHT(C130,3))+1,D130-C130+1),"")</x:f>
      </x:c>
      <x:c r="F130" s="76" t="n"/>
      <x:c r="G130" s="77" t="n"/>
      <x:c r="H130" s="76" t="n"/>
      <x:c r="I130" s="76" t="n"/>
      <x:c r="J130" s="76" t="n"/>
      <x:c r="K130" s="76" t="n"/>
      <x:c r="L130" s="76" t="n"/>
      <x:c r="M130" s="76" t="n"/>
      <x:c r="N130" s="76" t="n"/>
      <x:c r="O130" s="76" t="n"/>
      <x:c r="P130" s="76" t="n"/>
      <x:c r="Q130" s="76" t="n"/>
      <x:c r="R130" s="76" t="n"/>
      <x:c r="S130" s="76" t="n"/>
      <x:c r="T130" s="76" t="n"/>
      <x:c r="U130" s="165" t="n"/>
    </x:row>
    <x:row r="131">
      <x:c r="A131" s="76" t="n"/>
      <x:c r="B131" s="76" t="n"/>
      <x:c r="C131" s="76" t="n"/>
      <x:c r="D131" s="76" t="n"/>
      <x:c r="E131" s="5" t="str">
        <x:f>IF(AND(C131&lt;&gt;"",D131&lt;&gt;""),IFERROR(VALUE(RIGHT(D131,3))-VALUE(RIGHT(C131,3))+1,D131-C131+1),"")</x:f>
      </x:c>
      <x:c r="F131" s="76" t="n"/>
      <x:c r="G131" s="77" t="n"/>
      <x:c r="H131" s="76" t="n"/>
      <x:c r="I131" s="76" t="n"/>
      <x:c r="J131" s="76" t="n"/>
      <x:c r="K131" s="76" t="n"/>
      <x:c r="L131" s="76" t="n"/>
      <x:c r="M131" s="76" t="n"/>
      <x:c r="N131" s="76" t="n"/>
      <x:c r="O131" s="76" t="n"/>
      <x:c r="P131" s="76" t="n"/>
      <x:c r="Q131" s="76" t="n"/>
      <x:c r="R131" s="76" t="n"/>
      <x:c r="S131" s="76" t="n"/>
      <x:c r="T131" s="76" t="n"/>
      <x:c r="U131" s="165" t="n"/>
    </x:row>
    <x:row r="132">
      <x:c r="A132" s="76" t="n"/>
      <x:c r="B132" s="76" t="n"/>
      <x:c r="C132" s="76" t="n"/>
      <x:c r="D132" s="76" t="n"/>
      <x:c r="E132" s="5" t="str">
        <x:f>IF(AND(C132&lt;&gt;"",D132&lt;&gt;""),IFERROR(VALUE(RIGHT(D132,3))-VALUE(RIGHT(C132,3))+1,D132-C132+1),"")</x:f>
      </x:c>
      <x:c r="F132" s="76" t="n"/>
      <x:c r="G132" s="77" t="n"/>
      <x:c r="H132" s="76" t="n"/>
      <x:c r="I132" s="76" t="n"/>
      <x:c r="J132" s="76" t="n"/>
      <x:c r="K132" s="76" t="n"/>
      <x:c r="L132" s="76" t="n"/>
      <x:c r="M132" s="76" t="n"/>
      <x:c r="N132" s="76" t="n"/>
      <x:c r="O132" s="76" t="n"/>
      <x:c r="P132" s="76" t="n"/>
      <x:c r="Q132" s="76" t="n"/>
      <x:c r="R132" s="76" t="n"/>
      <x:c r="S132" s="76" t="n"/>
      <x:c r="T132" s="76" t="n"/>
      <x:c r="U132" s="165" t="n"/>
    </x:row>
    <x:row r="133">
      <x:c r="A133" s="76" t="n"/>
      <x:c r="B133" s="76" t="n"/>
      <x:c r="C133" s="76" t="n"/>
      <x:c r="D133" s="76" t="n"/>
      <x:c r="E133" s="5" t="str">
        <x:f>IF(AND(C133&lt;&gt;"",D133&lt;&gt;""),IFERROR(VALUE(RIGHT(D133,3))-VALUE(RIGHT(C133,3))+1,D133-C133+1),"")</x:f>
      </x:c>
      <x:c r="F133" s="76" t="n"/>
      <x:c r="G133" s="77" t="n"/>
      <x:c r="H133" s="76" t="n"/>
      <x:c r="I133" s="76" t="n"/>
      <x:c r="J133" s="76" t="n"/>
      <x:c r="K133" s="76" t="n"/>
      <x:c r="L133" s="76" t="n"/>
      <x:c r="M133" s="76" t="n"/>
      <x:c r="N133" s="76" t="n"/>
      <x:c r="O133" s="76" t="n"/>
      <x:c r="P133" s="76" t="n"/>
      <x:c r="Q133" s="76" t="n"/>
      <x:c r="R133" s="76" t="n"/>
      <x:c r="S133" s="76" t="n"/>
      <x:c r="T133" s="76" t="n"/>
      <x:c r="U133" s="165" t="n"/>
    </x:row>
    <x:row r="134">
      <x:c r="A134" s="76" t="n"/>
      <x:c r="B134" s="76" t="n"/>
      <x:c r="C134" s="76" t="n"/>
      <x:c r="D134" s="76" t="n"/>
      <x:c r="E134" s="5" t="str">
        <x:f>IF(AND(C134&lt;&gt;"",D134&lt;&gt;""),IFERROR(VALUE(RIGHT(D134,3))-VALUE(RIGHT(C134,3))+1,D134-C134+1),"")</x:f>
      </x:c>
      <x:c r="F134" s="76" t="n"/>
      <x:c r="G134" s="77" t="n"/>
      <x:c r="H134" s="76" t="n"/>
      <x:c r="I134" s="76" t="n"/>
      <x:c r="J134" s="76" t="n"/>
      <x:c r="K134" s="76" t="n"/>
      <x:c r="L134" s="76" t="n"/>
      <x:c r="M134" s="76" t="n"/>
      <x:c r="N134" s="76" t="n"/>
      <x:c r="O134" s="76" t="n"/>
      <x:c r="P134" s="76" t="n"/>
      <x:c r="Q134" s="76" t="n"/>
      <x:c r="R134" s="76" t="n"/>
      <x:c r="S134" s="76" t="n"/>
      <x:c r="T134" s="76" t="n"/>
      <x:c r="U134" s="165" t="n"/>
    </x:row>
    <x:row r="135">
      <x:c r="A135" s="76" t="n"/>
      <x:c r="B135" s="76" t="n"/>
      <x:c r="C135" s="76" t="n"/>
      <x:c r="D135" s="76" t="n"/>
      <x:c r="E135" s="5" t="str">
        <x:f>IF(AND(C135&lt;&gt;"",D135&lt;&gt;""),IFERROR(VALUE(RIGHT(D135,3))-VALUE(RIGHT(C135,3))+1,D135-C135+1),"")</x:f>
      </x:c>
      <x:c r="F135" s="76" t="n"/>
      <x:c r="G135" s="77" t="n"/>
      <x:c r="H135" s="76" t="n"/>
      <x:c r="I135" s="76" t="n"/>
      <x:c r="J135" s="76" t="n"/>
      <x:c r="K135" s="76" t="n"/>
      <x:c r="L135" s="76" t="n"/>
      <x:c r="M135" s="76" t="n"/>
      <x:c r="N135" s="76" t="n"/>
      <x:c r="O135" s="76" t="n"/>
      <x:c r="P135" s="76" t="n"/>
      <x:c r="Q135" s="76" t="n"/>
      <x:c r="R135" s="76" t="n"/>
      <x:c r="S135" s="76" t="n"/>
      <x:c r="T135" s="76" t="n"/>
      <x:c r="U135" s="165" t="n"/>
    </x:row>
    <x:row r="136">
      <x:c r="A136" s="76" t="n"/>
      <x:c r="B136" s="76" t="n"/>
      <x:c r="C136" s="76" t="n"/>
      <x:c r="D136" s="76" t="n"/>
      <x:c r="E136" s="5" t="str">
        <x:f>IF(AND(C136&lt;&gt;"",D136&lt;&gt;""),IFERROR(VALUE(RIGHT(D136,3))-VALUE(RIGHT(C136,3))+1,D136-C136+1),"")</x:f>
      </x:c>
      <x:c r="F136" s="76" t="n"/>
      <x:c r="G136" s="77" t="n"/>
      <x:c r="H136" s="76" t="n"/>
      <x:c r="I136" s="76" t="n"/>
      <x:c r="J136" s="76" t="n"/>
      <x:c r="K136" s="76" t="n"/>
      <x:c r="L136" s="76" t="n"/>
      <x:c r="M136" s="76" t="n"/>
      <x:c r="N136" s="76" t="n"/>
      <x:c r="O136" s="76" t="n"/>
      <x:c r="P136" s="76" t="n"/>
      <x:c r="Q136" s="76" t="n"/>
      <x:c r="R136" s="76" t="n"/>
      <x:c r="S136" s="76" t="n"/>
      <x:c r="T136" s="76" t="n"/>
      <x:c r="U136" s="165" t="n"/>
    </x:row>
    <x:row r="137">
      <x:c r="A137" s="76" t="n"/>
      <x:c r="B137" s="76" t="n"/>
      <x:c r="C137" s="76" t="n"/>
      <x:c r="D137" s="76" t="n"/>
      <x:c r="E137" s="5" t="str">
        <x:f>IF(AND(C137&lt;&gt;"",D137&lt;&gt;""),IFERROR(VALUE(RIGHT(D137,3))-VALUE(RIGHT(C137,3))+1,D137-C137+1),"")</x:f>
      </x:c>
      <x:c r="F137" s="76" t="n"/>
      <x:c r="G137" s="77" t="n"/>
      <x:c r="H137" s="76" t="n"/>
      <x:c r="I137" s="76" t="n"/>
      <x:c r="J137" s="76" t="n"/>
      <x:c r="K137" s="76" t="n"/>
      <x:c r="L137" s="76" t="n"/>
      <x:c r="M137" s="76" t="n"/>
      <x:c r="N137" s="76" t="n"/>
      <x:c r="O137" s="76" t="n"/>
      <x:c r="P137" s="76" t="n"/>
      <x:c r="Q137" s="76" t="n"/>
      <x:c r="R137" s="76" t="n"/>
      <x:c r="S137" s="76" t="n"/>
      <x:c r="T137" s="76" t="n"/>
      <x:c r="U137" s="165" t="n"/>
    </x:row>
    <x:row r="138">
      <x:c r="A138" s="76" t="n"/>
      <x:c r="B138" s="76" t="n"/>
      <x:c r="C138" s="76" t="n"/>
      <x:c r="D138" s="76" t="n"/>
      <x:c r="E138" s="5" t="str">
        <x:f>IF(AND(C138&lt;&gt;"",D138&lt;&gt;""),IFERROR(VALUE(RIGHT(D138,3))-VALUE(RIGHT(C138,3))+1,D138-C138+1),"")</x:f>
      </x:c>
      <x:c r="F138" s="76" t="n"/>
      <x:c r="G138" s="77" t="n"/>
      <x:c r="H138" s="76" t="n"/>
      <x:c r="I138" s="76" t="n"/>
      <x:c r="J138" s="76" t="n"/>
      <x:c r="K138" s="76" t="n"/>
      <x:c r="L138" s="76" t="n"/>
      <x:c r="M138" s="76" t="n"/>
      <x:c r="N138" s="76" t="n"/>
      <x:c r="O138" s="76" t="n"/>
      <x:c r="P138" s="76" t="n"/>
      <x:c r="Q138" s="76" t="n"/>
      <x:c r="R138" s="76" t="n"/>
      <x:c r="S138" s="76" t="n"/>
      <x:c r="T138" s="76" t="n"/>
      <x:c r="U138" s="165" t="n"/>
    </x:row>
    <x:row r="139">
      <x:c r="A139" s="76" t="n"/>
      <x:c r="B139" s="76" t="n"/>
      <x:c r="C139" s="76" t="n"/>
      <x:c r="D139" s="76" t="n"/>
      <x:c r="E139" s="5" t="str">
        <x:f>IF(AND(C139&lt;&gt;"",D139&lt;&gt;""),IFERROR(VALUE(RIGHT(D139,3))-VALUE(RIGHT(C139,3))+1,D139-C139+1),"")</x:f>
      </x:c>
      <x:c r="F139" s="76" t="n"/>
      <x:c r="G139" s="77" t="n"/>
      <x:c r="H139" s="76" t="n"/>
      <x:c r="I139" s="76" t="n"/>
      <x:c r="J139" s="76" t="n"/>
      <x:c r="K139" s="76" t="n"/>
      <x:c r="L139" s="76" t="n"/>
      <x:c r="M139" s="76" t="n"/>
      <x:c r="N139" s="76" t="n"/>
      <x:c r="O139" s="76" t="n"/>
      <x:c r="P139" s="76" t="n"/>
      <x:c r="Q139" s="76" t="n"/>
      <x:c r="R139" s="76" t="n"/>
      <x:c r="S139" s="76" t="n"/>
      <x:c r="T139" s="76" t="n"/>
      <x:c r="U139" s="165" t="n"/>
    </x:row>
    <x:row r="140">
      <x:c r="A140" s="76" t="n"/>
      <x:c r="B140" s="76" t="n"/>
      <x:c r="C140" s="76" t="n"/>
      <x:c r="D140" s="76" t="n"/>
      <x:c r="E140" s="5" t="str">
        <x:f>IF(AND(C140&lt;&gt;"",D140&lt;&gt;""),IFERROR(VALUE(RIGHT(D140,3))-VALUE(RIGHT(C140,3))+1,D140-C140+1),"")</x:f>
      </x:c>
      <x:c r="F140" s="76" t="n"/>
      <x:c r="G140" s="77" t="n"/>
      <x:c r="H140" s="76" t="n"/>
      <x:c r="I140" s="76" t="n"/>
      <x:c r="J140" s="76" t="n"/>
      <x:c r="K140" s="76" t="n"/>
      <x:c r="L140" s="76" t="n"/>
      <x:c r="M140" s="76" t="n"/>
      <x:c r="N140" s="76" t="n"/>
      <x:c r="O140" s="76" t="n"/>
      <x:c r="P140" s="76" t="n"/>
      <x:c r="Q140" s="76" t="n"/>
      <x:c r="R140" s="76" t="n"/>
      <x:c r="S140" s="76" t="n"/>
      <x:c r="T140" s="76" t="n"/>
      <x:c r="U140" s="165" t="n"/>
    </x:row>
    <x:row r="141">
      <x:c r="A141" s="76" t="n"/>
      <x:c r="B141" s="76" t="n"/>
      <x:c r="C141" s="76" t="n"/>
      <x:c r="D141" s="76" t="n"/>
      <x:c r="E141" s="5" t="str">
        <x:f>IF(AND(C141&lt;&gt;"",D141&lt;&gt;""),IFERROR(VALUE(RIGHT(D141,3))-VALUE(RIGHT(C141,3))+1,D141-C141+1),"")</x:f>
      </x:c>
      <x:c r="F141" s="76" t="n"/>
      <x:c r="G141" s="77" t="n"/>
      <x:c r="H141" s="76" t="n"/>
      <x:c r="I141" s="76" t="n"/>
      <x:c r="J141" s="76" t="n"/>
      <x:c r="K141" s="76" t="n"/>
      <x:c r="L141" s="76" t="n"/>
      <x:c r="M141" s="76" t="n"/>
      <x:c r="N141" s="76" t="n"/>
      <x:c r="O141" s="76" t="n"/>
      <x:c r="P141" s="76" t="n"/>
      <x:c r="Q141" s="76" t="n"/>
      <x:c r="R141" s="76" t="n"/>
      <x:c r="S141" s="76" t="n"/>
      <x:c r="T141" s="76" t="n"/>
      <x:c r="U141" s="165" t="n"/>
    </x:row>
    <x:row r="142">
      <x:c r="A142" s="76" t="n"/>
      <x:c r="B142" s="76" t="n"/>
      <x:c r="C142" s="76" t="n"/>
      <x:c r="D142" s="76" t="n"/>
      <x:c r="E142" s="5" t="str">
        <x:f>IF(AND(C142&lt;&gt;"",D142&lt;&gt;""),IFERROR(VALUE(RIGHT(D142,3))-VALUE(RIGHT(C142,3))+1,D142-C142+1),"")</x:f>
      </x:c>
      <x:c r="F142" s="76" t="n"/>
      <x:c r="G142" s="77" t="n"/>
      <x:c r="H142" s="76" t="n"/>
      <x:c r="I142" s="76" t="n"/>
      <x:c r="J142" s="76" t="n"/>
      <x:c r="K142" s="76" t="n"/>
      <x:c r="L142" s="76" t="n"/>
      <x:c r="M142" s="76" t="n"/>
      <x:c r="N142" s="76" t="n"/>
      <x:c r="O142" s="76" t="n"/>
      <x:c r="P142" s="76" t="n"/>
      <x:c r="Q142" s="76" t="n"/>
      <x:c r="R142" s="76" t="n"/>
      <x:c r="S142" s="76" t="n"/>
      <x:c r="T142" s="76" t="n"/>
      <x:c r="U142" s="165" t="n"/>
    </x:row>
    <x:row r="143">
      <x:c r="A143" s="76" t="n"/>
      <x:c r="B143" s="76" t="n"/>
      <x:c r="C143" s="76" t="n"/>
      <x:c r="D143" s="76" t="n"/>
      <x:c r="E143" s="5" t="str">
        <x:f>IF(AND(C143&lt;&gt;"",D143&lt;&gt;""),IFERROR(VALUE(RIGHT(D143,3))-VALUE(RIGHT(C143,3))+1,D143-C143+1),"")</x:f>
      </x:c>
      <x:c r="F143" s="76" t="n"/>
      <x:c r="G143" s="77" t="n"/>
      <x:c r="H143" s="76" t="n"/>
      <x:c r="I143" s="76" t="n"/>
      <x:c r="J143" s="76" t="n"/>
      <x:c r="K143" s="76" t="n"/>
      <x:c r="L143" s="76" t="n"/>
      <x:c r="M143" s="76" t="n"/>
      <x:c r="N143" s="76" t="n"/>
      <x:c r="O143" s="76" t="n"/>
      <x:c r="P143" s="76" t="n"/>
      <x:c r="Q143" s="76" t="n"/>
      <x:c r="R143" s="76" t="n"/>
      <x:c r="S143" s="76" t="n"/>
      <x:c r="T143" s="76" t="n"/>
      <x:c r="U143" s="165" t="n"/>
    </x:row>
    <x:row r="144">
      <x:c r="A144" s="76" t="n"/>
      <x:c r="B144" s="76" t="n"/>
      <x:c r="C144" s="76" t="n"/>
      <x:c r="D144" s="76" t="n"/>
      <x:c r="E144" s="5" t="str">
        <x:f>IF(AND(C144&lt;&gt;"",D144&lt;&gt;""),IFERROR(VALUE(RIGHT(D144,3))-VALUE(RIGHT(C144,3))+1,D144-C144+1),"")</x:f>
      </x:c>
      <x:c r="F144" s="76" t="n"/>
      <x:c r="G144" s="77" t="n"/>
      <x:c r="H144" s="76" t="n"/>
      <x:c r="I144" s="76" t="n"/>
      <x:c r="J144" s="76" t="n"/>
      <x:c r="K144" s="76" t="n"/>
      <x:c r="L144" s="76" t="n"/>
      <x:c r="M144" s="76" t="n"/>
      <x:c r="N144" s="76" t="n"/>
      <x:c r="O144" s="76" t="n"/>
      <x:c r="P144" s="76" t="n"/>
      <x:c r="Q144" s="76" t="n"/>
      <x:c r="R144" s="76" t="n"/>
      <x:c r="S144" s="76" t="n"/>
      <x:c r="T144" s="76" t="n"/>
      <x:c r="U144" s="165" t="n"/>
    </x:row>
    <x:row r="145">
      <x:c r="A145" s="76" t="n"/>
      <x:c r="B145" s="76" t="n"/>
      <x:c r="C145" s="76" t="n"/>
      <x:c r="D145" s="76" t="n"/>
      <x:c r="E145" s="5" t="str">
        <x:f>IF(AND(C145&lt;&gt;"",D145&lt;&gt;""),IFERROR(VALUE(RIGHT(D145,3))-VALUE(RIGHT(C145,3))+1,D145-C145+1),"")</x:f>
      </x:c>
      <x:c r="F145" s="76" t="n"/>
      <x:c r="G145" s="77" t="n"/>
      <x:c r="H145" s="76" t="n"/>
      <x:c r="I145" s="76" t="n"/>
      <x:c r="J145" s="76" t="n"/>
      <x:c r="K145" s="76" t="n"/>
      <x:c r="L145" s="76" t="n"/>
      <x:c r="M145" s="76" t="n"/>
      <x:c r="N145" s="76" t="n"/>
      <x:c r="O145" s="76" t="n"/>
      <x:c r="P145" s="76" t="n"/>
      <x:c r="Q145" s="76" t="n"/>
      <x:c r="R145" s="76" t="n"/>
      <x:c r="S145" s="76" t="n"/>
      <x:c r="T145" s="76" t="n"/>
      <x:c r="U145" s="165" t="n"/>
    </x:row>
    <x:row r="146">
      <x:c r="A146" s="76" t="n"/>
      <x:c r="B146" s="76" t="n"/>
      <x:c r="C146" s="76" t="n"/>
      <x:c r="D146" s="76" t="n"/>
      <x:c r="E146" s="5" t="str">
        <x:f>IF(AND(C146&lt;&gt;"",D146&lt;&gt;""),IFERROR(VALUE(RIGHT(D146,3))-VALUE(RIGHT(C146,3))+1,D146-C146+1),"")</x:f>
      </x:c>
      <x:c r="F146" s="76" t="n"/>
      <x:c r="G146" s="77" t="n"/>
      <x:c r="H146" s="76" t="n"/>
      <x:c r="I146" s="76" t="n"/>
      <x:c r="J146" s="76" t="n"/>
      <x:c r="K146" s="76" t="n"/>
      <x:c r="L146" s="76" t="n"/>
      <x:c r="M146" s="76" t="n"/>
      <x:c r="N146" s="76" t="n"/>
      <x:c r="O146" s="76" t="n"/>
      <x:c r="P146" s="76" t="n"/>
      <x:c r="Q146" s="76" t="n"/>
      <x:c r="R146" s="76" t="n"/>
      <x:c r="S146" s="76" t="n"/>
      <x:c r="T146" s="76" t="n"/>
      <x:c r="U146" s="165" t="n"/>
    </x:row>
    <x:row r="147">
      <x:c r="A147" s="76" t="n"/>
      <x:c r="B147" s="76" t="n"/>
      <x:c r="C147" s="76" t="n"/>
      <x:c r="D147" s="76" t="n"/>
      <x:c r="E147" s="5" t="str">
        <x:f>IF(AND(C147&lt;&gt;"",D147&lt;&gt;""),IFERROR(VALUE(RIGHT(D147,3))-VALUE(RIGHT(C147,3))+1,D147-C147+1),"")</x:f>
      </x:c>
      <x:c r="F147" s="76" t="n"/>
      <x:c r="G147" s="77" t="n"/>
      <x:c r="H147" s="76" t="n"/>
      <x:c r="I147" s="76" t="n"/>
      <x:c r="J147" s="76" t="n"/>
      <x:c r="K147" s="76" t="n"/>
      <x:c r="L147" s="76" t="n"/>
      <x:c r="M147" s="76" t="n"/>
      <x:c r="N147" s="76" t="n"/>
      <x:c r="O147" s="76" t="n"/>
      <x:c r="P147" s="76" t="n"/>
      <x:c r="Q147" s="76" t="n"/>
      <x:c r="R147" s="76" t="n"/>
      <x:c r="S147" s="76" t="n"/>
      <x:c r="T147" s="76" t="n"/>
      <x:c r="U147" s="165" t="n"/>
    </x:row>
    <x:row r="148">
      <x:c r="A148" s="76" t="n"/>
      <x:c r="B148" s="76" t="n"/>
      <x:c r="C148" s="76" t="n"/>
      <x:c r="D148" s="76" t="n"/>
      <x:c r="E148" s="5" t="str">
        <x:f>IF(AND(C148&lt;&gt;"",D148&lt;&gt;""),IFERROR(VALUE(RIGHT(D148,3))-VALUE(RIGHT(C148,3))+1,D148-C148+1),"")</x:f>
      </x:c>
      <x:c r="F148" s="76" t="n"/>
      <x:c r="G148" s="77" t="n"/>
      <x:c r="H148" s="76" t="n"/>
      <x:c r="I148" s="76" t="n"/>
      <x:c r="J148" s="76" t="n"/>
      <x:c r="K148" s="76" t="n"/>
      <x:c r="L148" s="76" t="n"/>
      <x:c r="M148" s="76" t="n"/>
      <x:c r="N148" s="76" t="n"/>
      <x:c r="O148" s="76" t="n"/>
      <x:c r="P148" s="76" t="n"/>
      <x:c r="Q148" s="76" t="n"/>
      <x:c r="R148" s="76" t="n"/>
      <x:c r="S148" s="76" t="n"/>
      <x:c r="T148" s="76" t="n"/>
      <x:c r="U148" s="165" t="n"/>
    </x:row>
    <x:row r="149">
      <x:c r="A149" s="76" t="n"/>
      <x:c r="B149" s="76" t="n"/>
      <x:c r="C149" s="76" t="n"/>
      <x:c r="D149" s="76" t="n"/>
      <x:c r="E149" s="5" t="str">
        <x:f>IF(AND(C149&lt;&gt;"",D149&lt;&gt;""),IFERROR(VALUE(RIGHT(D149,3))-VALUE(RIGHT(C149,3))+1,D149-C149+1),"")</x:f>
      </x:c>
      <x:c r="F149" s="76" t="n"/>
      <x:c r="G149" s="77" t="n"/>
      <x:c r="H149" s="76" t="n"/>
      <x:c r="I149" s="76" t="n"/>
      <x:c r="J149" s="76" t="n"/>
      <x:c r="K149" s="76" t="n"/>
      <x:c r="L149" s="76" t="n"/>
      <x:c r="M149" s="76" t="n"/>
      <x:c r="N149" s="76" t="n"/>
      <x:c r="O149" s="76" t="n"/>
      <x:c r="P149" s="76" t="n"/>
      <x:c r="Q149" s="76" t="n"/>
      <x:c r="R149" s="76" t="n"/>
      <x:c r="S149" s="76" t="n"/>
      <x:c r="T149" s="76" t="n"/>
      <x:c r="U149" s="165" t="n"/>
    </x:row>
    <x:row r="150">
      <x:c r="A150" s="76" t="n"/>
      <x:c r="B150" s="76" t="n"/>
      <x:c r="C150" s="76" t="n"/>
      <x:c r="D150" s="76" t="n"/>
      <x:c r="E150" s="5" t="str">
        <x:f>IF(AND(C150&lt;&gt;"",D150&lt;&gt;""),IFERROR(VALUE(RIGHT(D150,3))-VALUE(RIGHT(C150,3))+1,D150-C150+1),"")</x:f>
      </x:c>
      <x:c r="F150" s="76" t="n"/>
      <x:c r="G150" s="77" t="n"/>
      <x:c r="H150" s="76" t="n"/>
      <x:c r="I150" s="76" t="n"/>
      <x:c r="J150" s="76" t="n"/>
      <x:c r="K150" s="76" t="n"/>
      <x:c r="L150" s="76" t="n"/>
      <x:c r="M150" s="76" t="n"/>
      <x:c r="N150" s="76" t="n"/>
      <x:c r="O150" s="76" t="n"/>
      <x:c r="P150" s="76" t="n"/>
      <x:c r="Q150" s="76" t="n"/>
      <x:c r="R150" s="76" t="n"/>
      <x:c r="S150" s="76" t="n"/>
      <x:c r="T150" s="76" t="n"/>
      <x:c r="U150" s="165" t="n"/>
    </x:row>
    <x:row r="151">
      <x:c r="A151" s="76" t="n"/>
      <x:c r="B151" s="76" t="n"/>
      <x:c r="C151" s="76" t="n"/>
      <x:c r="D151" s="76" t="n"/>
      <x:c r="E151" s="5" t="str">
        <x:f>IF(AND(C151&lt;&gt;"",D151&lt;&gt;""),IFERROR(VALUE(RIGHT(D151,3))-VALUE(RIGHT(C151,3))+1,D151-C151+1),"")</x:f>
      </x:c>
      <x:c r="F151" s="76" t="n"/>
      <x:c r="G151" s="77" t="n"/>
      <x:c r="H151" s="76" t="n"/>
      <x:c r="I151" s="76" t="n"/>
      <x:c r="J151" s="76" t="n"/>
      <x:c r="K151" s="76" t="n"/>
      <x:c r="L151" s="76" t="n"/>
      <x:c r="M151" s="76" t="n"/>
      <x:c r="N151" s="76" t="n"/>
      <x:c r="O151" s="76" t="n"/>
      <x:c r="P151" s="76" t="n"/>
      <x:c r="Q151" s="76" t="n"/>
      <x:c r="R151" s="76" t="n"/>
      <x:c r="S151" s="76" t="n"/>
      <x:c r="T151" s="76" t="n"/>
      <x:c r="U151" s="165" t="n"/>
    </x:row>
    <x:row r="152">
      <x:c r="A152" s="76" t="n"/>
      <x:c r="B152" s="76" t="n"/>
      <x:c r="C152" s="76" t="n"/>
      <x:c r="D152" s="76" t="n"/>
      <x:c r="E152" s="5" t="str">
        <x:f>IF(AND(C152&lt;&gt;"",D152&lt;&gt;""),IFERROR(VALUE(RIGHT(D152,3))-VALUE(RIGHT(C152,3))+1,D152-C152+1),"")</x:f>
      </x:c>
      <x:c r="F152" s="76" t="n"/>
      <x:c r="G152" s="77" t="n"/>
      <x:c r="H152" s="76" t="n"/>
      <x:c r="I152" s="76" t="n"/>
      <x:c r="J152" s="76" t="n"/>
      <x:c r="K152" s="76" t="n"/>
      <x:c r="L152" s="76" t="n"/>
      <x:c r="M152" s="76" t="n"/>
      <x:c r="N152" s="76" t="n"/>
      <x:c r="O152" s="76" t="n"/>
      <x:c r="P152" s="76" t="n"/>
      <x:c r="Q152" s="76" t="n"/>
      <x:c r="R152" s="76" t="n"/>
      <x:c r="S152" s="76" t="n"/>
      <x:c r="T152" s="76" t="n"/>
      <x:c r="U152" s="165" t="n"/>
    </x:row>
    <x:row r="153">
      <x:c r="A153" s="76" t="n"/>
      <x:c r="B153" s="76" t="n"/>
      <x:c r="C153" s="76" t="n"/>
      <x:c r="D153" s="76" t="n"/>
      <x:c r="E153" s="5" t="str">
        <x:f>IF(AND(C153&lt;&gt;"",D153&lt;&gt;""),IFERROR(VALUE(RIGHT(D153,3))-VALUE(RIGHT(C153,3))+1,D153-C153+1),"")</x:f>
      </x:c>
      <x:c r="F153" s="76" t="n"/>
      <x:c r="G153" s="77" t="n"/>
      <x:c r="H153" s="76" t="n"/>
      <x:c r="I153" s="76" t="n"/>
      <x:c r="J153" s="76" t="n"/>
      <x:c r="K153" s="76" t="n"/>
      <x:c r="L153" s="76" t="n"/>
      <x:c r="M153" s="76" t="n"/>
      <x:c r="N153" s="76" t="n"/>
      <x:c r="O153" s="76" t="n"/>
      <x:c r="P153" s="76" t="n"/>
      <x:c r="Q153" s="76" t="n"/>
      <x:c r="R153" s="76" t="n"/>
      <x:c r="S153" s="76" t="n"/>
      <x:c r="T153" s="76" t="n"/>
      <x:c r="U153" s="165" t="n"/>
    </x:row>
    <x:row r="154">
      <x:c r="A154" s="76" t="n"/>
      <x:c r="B154" s="76" t="n"/>
      <x:c r="C154" s="76" t="n"/>
      <x:c r="D154" s="76" t="n"/>
      <x:c r="E154" s="5" t="str">
        <x:f>IF(AND(C154&lt;&gt;"",D154&lt;&gt;""),IFERROR(VALUE(RIGHT(D154,3))-VALUE(RIGHT(C154,3))+1,D154-C154+1),"")</x:f>
      </x:c>
      <x:c r="F154" s="76" t="n"/>
      <x:c r="G154" s="77" t="n"/>
      <x:c r="H154" s="76" t="n"/>
      <x:c r="I154" s="76" t="n"/>
      <x:c r="J154" s="76" t="n"/>
      <x:c r="K154" s="76" t="n"/>
      <x:c r="L154" s="76" t="n"/>
      <x:c r="M154" s="76" t="n"/>
      <x:c r="N154" s="76" t="n"/>
      <x:c r="O154" s="76" t="n"/>
      <x:c r="P154" s="76" t="n"/>
      <x:c r="Q154" s="76" t="n"/>
      <x:c r="R154" s="76" t="n"/>
      <x:c r="S154" s="76" t="n"/>
      <x:c r="T154" s="76" t="n"/>
      <x:c r="U154" s="165" t="n"/>
    </x:row>
    <x:row r="155">
      <x:c r="A155" s="76" t="n"/>
      <x:c r="B155" s="76" t="n"/>
      <x:c r="C155" s="76" t="n"/>
      <x:c r="D155" s="76" t="n"/>
      <x:c r="E155" s="5" t="str">
        <x:f>IF(AND(C155&lt;&gt;"",D155&lt;&gt;""),IFERROR(VALUE(RIGHT(D155,3))-VALUE(RIGHT(C155,3))+1,D155-C155+1),"")</x:f>
      </x:c>
      <x:c r="F155" s="76" t="n"/>
      <x:c r="G155" s="77" t="n"/>
      <x:c r="H155" s="76" t="n"/>
      <x:c r="I155" s="76" t="n"/>
      <x:c r="J155" s="76" t="n"/>
      <x:c r="K155" s="76" t="n"/>
      <x:c r="L155" s="76" t="n"/>
      <x:c r="M155" s="76" t="n"/>
      <x:c r="N155" s="76" t="n"/>
      <x:c r="O155" s="76" t="n"/>
      <x:c r="P155" s="76" t="n"/>
      <x:c r="Q155" s="76" t="n"/>
      <x:c r="R155" s="76" t="n"/>
      <x:c r="S155" s="76" t="n"/>
      <x:c r="T155" s="76" t="n"/>
      <x:c r="U155" s="165" t="n"/>
    </x:row>
    <x:row r="156">
      <x:c r="A156" s="76" t="n"/>
      <x:c r="B156" s="76" t="n"/>
      <x:c r="C156" s="76" t="n"/>
      <x:c r="D156" s="76" t="n"/>
      <x:c r="E156" s="5" t="str">
        <x:f>IF(AND(C156&lt;&gt;"",D156&lt;&gt;""),IFERROR(VALUE(RIGHT(D156,3))-VALUE(RIGHT(C156,3))+1,D156-C156+1),"")</x:f>
      </x:c>
      <x:c r="F156" s="76" t="n"/>
      <x:c r="G156" s="77" t="n"/>
      <x:c r="H156" s="76" t="n"/>
      <x:c r="I156" s="76" t="n"/>
      <x:c r="J156" s="76" t="n"/>
      <x:c r="K156" s="76" t="n"/>
      <x:c r="L156" s="76" t="n"/>
      <x:c r="M156" s="76" t="n"/>
      <x:c r="N156" s="76" t="n"/>
      <x:c r="O156" s="76" t="n"/>
      <x:c r="P156" s="76" t="n"/>
      <x:c r="Q156" s="76" t="n"/>
      <x:c r="R156" s="76" t="n"/>
      <x:c r="S156" s="76" t="n"/>
      <x:c r="T156" s="76" t="n"/>
      <x:c r="U156" s="165" t="n"/>
    </x:row>
    <x:row r="157">
      <x:c r="A157" s="76" t="n"/>
      <x:c r="B157" s="76" t="n"/>
      <x:c r="C157" s="76" t="n"/>
      <x:c r="D157" s="76" t="n"/>
      <x:c r="E157" s="5" t="str">
        <x:f>IF(AND(C157&lt;&gt;"",D157&lt;&gt;""),IFERROR(VALUE(RIGHT(D157,3))-VALUE(RIGHT(C157,3))+1,D157-C157+1),"")</x:f>
      </x:c>
      <x:c r="F157" s="76" t="n"/>
      <x:c r="G157" s="77" t="n"/>
      <x:c r="H157" s="76" t="n"/>
      <x:c r="I157" s="76" t="n"/>
      <x:c r="J157" s="76" t="n"/>
      <x:c r="K157" s="76" t="n"/>
      <x:c r="L157" s="76" t="n"/>
      <x:c r="M157" s="76" t="n"/>
      <x:c r="N157" s="76" t="n"/>
      <x:c r="O157" s="76" t="n"/>
      <x:c r="P157" s="76" t="n"/>
      <x:c r="Q157" s="76" t="n"/>
      <x:c r="R157" s="76" t="n"/>
      <x:c r="S157" s="76" t="n"/>
      <x:c r="T157" s="76" t="n"/>
      <x:c r="U157" s="165" t="n"/>
    </x:row>
    <x:row r="158">
      <x:c r="A158" s="76" t="n"/>
      <x:c r="B158" s="76" t="n"/>
      <x:c r="C158" s="76" t="n"/>
      <x:c r="D158" s="76" t="n"/>
      <x:c r="E158" s="5" t="str">
        <x:f>IF(AND(C158&lt;&gt;"",D158&lt;&gt;""),IFERROR(VALUE(RIGHT(D158,3))-VALUE(RIGHT(C158,3))+1,D158-C158+1),"")</x:f>
      </x:c>
      <x:c r="F158" s="76" t="n"/>
      <x:c r="G158" s="77" t="n"/>
      <x:c r="H158" s="76" t="n"/>
      <x:c r="I158" s="76" t="n"/>
      <x:c r="J158" s="76" t="n"/>
      <x:c r="K158" s="76" t="n"/>
      <x:c r="L158" s="76" t="n"/>
      <x:c r="M158" s="76" t="n"/>
      <x:c r="N158" s="76" t="n"/>
      <x:c r="O158" s="76" t="n"/>
      <x:c r="P158" s="76" t="n"/>
      <x:c r="Q158" s="76" t="n"/>
      <x:c r="R158" s="76" t="n"/>
      <x:c r="S158" s="76" t="n"/>
      <x:c r="T158" s="76" t="n"/>
      <x:c r="U158" s="165" t="n"/>
    </x:row>
    <x:row r="159">
      <x:c r="A159" s="76" t="n"/>
      <x:c r="B159" s="76" t="n"/>
      <x:c r="C159" s="76" t="n"/>
      <x:c r="D159" s="76" t="n"/>
      <x:c r="E159" s="5" t="str">
        <x:f>IF(AND(C159&lt;&gt;"",D159&lt;&gt;""),IFERROR(VALUE(RIGHT(D159,3))-VALUE(RIGHT(C159,3))+1,D159-C159+1),"")</x:f>
      </x:c>
      <x:c r="F159" s="76" t="n"/>
      <x:c r="G159" s="77" t="n"/>
      <x:c r="H159" s="76" t="n"/>
      <x:c r="I159" s="76" t="n"/>
      <x:c r="J159" s="76" t="n"/>
      <x:c r="K159" s="76" t="n"/>
      <x:c r="L159" s="76" t="n"/>
      <x:c r="M159" s="76" t="n"/>
      <x:c r="N159" s="76" t="n"/>
      <x:c r="O159" s="76" t="n"/>
      <x:c r="P159" s="76" t="n"/>
      <x:c r="Q159" s="76" t="n"/>
      <x:c r="R159" s="76" t="n"/>
      <x:c r="S159" s="76" t="n"/>
      <x:c r="T159" s="76" t="n"/>
      <x:c r="U159" s="165" t="n"/>
    </x:row>
    <x:row r="160">
      <x:c r="A160" s="76" t="n"/>
      <x:c r="B160" s="76" t="n"/>
      <x:c r="C160" s="76" t="n"/>
      <x:c r="D160" s="76" t="n"/>
      <x:c r="E160" s="5" t="str">
        <x:f>IF(AND(C160&lt;&gt;"",D160&lt;&gt;""),IFERROR(VALUE(RIGHT(D160,3))-VALUE(RIGHT(C160,3))+1,D160-C160+1),"")</x:f>
      </x:c>
      <x:c r="F160" s="76" t="n"/>
      <x:c r="G160" s="77" t="n"/>
      <x:c r="H160" s="76" t="n"/>
      <x:c r="I160" s="76" t="n"/>
      <x:c r="J160" s="76" t="n"/>
      <x:c r="K160" s="76" t="n"/>
      <x:c r="L160" s="76" t="n"/>
      <x:c r="M160" s="76" t="n"/>
      <x:c r="N160" s="76" t="n"/>
      <x:c r="O160" s="76" t="n"/>
      <x:c r="P160" s="76" t="n"/>
      <x:c r="Q160" s="76" t="n"/>
      <x:c r="R160" s="76" t="n"/>
      <x:c r="S160" s="76" t="n"/>
      <x:c r="T160" s="76" t="n"/>
      <x:c r="U160" s="165" t="n"/>
    </x:row>
    <x:row r="161">
      <x:c r="A161" s="76" t="n"/>
      <x:c r="B161" s="76" t="n"/>
      <x:c r="C161" s="76" t="n"/>
      <x:c r="D161" s="76" t="n"/>
      <x:c r="E161" s="5" t="str">
        <x:f>IF(AND(C161&lt;&gt;"",D161&lt;&gt;""),IFERROR(VALUE(RIGHT(D161,3))-VALUE(RIGHT(C161,3))+1,D161-C161+1),"")</x:f>
      </x:c>
      <x:c r="F161" s="76" t="n"/>
      <x:c r="G161" s="77" t="n"/>
      <x:c r="H161" s="76" t="n"/>
      <x:c r="I161" s="76" t="n"/>
      <x:c r="J161" s="76" t="n"/>
      <x:c r="K161" s="76" t="n"/>
      <x:c r="L161" s="76" t="n"/>
      <x:c r="M161" s="76" t="n"/>
      <x:c r="N161" s="76" t="n"/>
      <x:c r="O161" s="76" t="n"/>
      <x:c r="P161" s="76" t="n"/>
      <x:c r="Q161" s="76" t="n"/>
      <x:c r="R161" s="76" t="n"/>
      <x:c r="S161" s="76" t="n"/>
      <x:c r="T161" s="76" t="n"/>
      <x:c r="U161" s="165" t="n"/>
    </x:row>
    <x:row r="162">
      <x:c r="A162" s="76" t="n"/>
      <x:c r="B162" s="76" t="n"/>
      <x:c r="C162" s="76" t="n"/>
      <x:c r="D162" s="76" t="n"/>
      <x:c r="E162" s="5" t="str">
        <x:f>IF(AND(C162&lt;&gt;"",D162&lt;&gt;""),IFERROR(VALUE(RIGHT(D162,3))-VALUE(RIGHT(C162,3))+1,D162-C162+1),"")</x:f>
      </x:c>
      <x:c r="F162" s="76" t="n"/>
      <x:c r="G162" s="77" t="n"/>
      <x:c r="H162" s="76" t="n"/>
      <x:c r="I162" s="76" t="n"/>
      <x:c r="J162" s="76" t="n"/>
      <x:c r="K162" s="76" t="n"/>
      <x:c r="L162" s="76" t="n"/>
      <x:c r="M162" s="76" t="n"/>
      <x:c r="N162" s="76" t="n"/>
      <x:c r="O162" s="76" t="n"/>
      <x:c r="P162" s="76" t="n"/>
      <x:c r="Q162" s="76" t="n"/>
      <x:c r="R162" s="76" t="n"/>
      <x:c r="S162" s="76" t="n"/>
      <x:c r="T162" s="76" t="n"/>
      <x:c r="U162" s="165" t="n"/>
    </x:row>
    <x:row r="163">
      <x:c r="A163" s="76" t="n"/>
      <x:c r="B163" s="76" t="n"/>
      <x:c r="C163" s="76" t="n"/>
      <x:c r="D163" s="76" t="n"/>
      <x:c r="E163" s="5" t="str">
        <x:f>IF(AND(C163&lt;&gt;"",D163&lt;&gt;""),IFERROR(VALUE(RIGHT(D163,3))-VALUE(RIGHT(C163,3))+1,D163-C163+1),"")</x:f>
      </x:c>
      <x:c r="F163" s="76" t="n"/>
      <x:c r="G163" s="77" t="n"/>
      <x:c r="H163" s="76" t="n"/>
      <x:c r="I163" s="76" t="n"/>
      <x:c r="J163" s="76" t="n"/>
      <x:c r="K163" s="76" t="n"/>
      <x:c r="L163" s="76" t="n"/>
      <x:c r="M163" s="76" t="n"/>
      <x:c r="N163" s="76" t="n"/>
      <x:c r="O163" s="76" t="n"/>
      <x:c r="P163" s="76" t="n"/>
      <x:c r="Q163" s="76" t="n"/>
      <x:c r="R163" s="76" t="n"/>
      <x:c r="S163" s="76" t="n"/>
      <x:c r="T163" s="76" t="n"/>
      <x:c r="U163" s="165" t="n"/>
    </x:row>
    <x:row r="164">
      <x:c r="A164" s="76" t="n"/>
      <x:c r="B164" s="76" t="n"/>
      <x:c r="C164" s="76" t="n"/>
      <x:c r="D164" s="76" t="n"/>
      <x:c r="E164" s="5" t="str">
        <x:f>IF(AND(C164&lt;&gt;"",D164&lt;&gt;""),IFERROR(VALUE(RIGHT(D164,3))-VALUE(RIGHT(C164,3))+1,D164-C164+1),"")</x:f>
      </x:c>
      <x:c r="F164" s="76" t="n"/>
      <x:c r="G164" s="77" t="n"/>
      <x:c r="H164" s="76" t="n"/>
      <x:c r="I164" s="76" t="n"/>
      <x:c r="J164" s="76" t="n"/>
      <x:c r="K164" s="76" t="n"/>
      <x:c r="L164" s="76" t="n"/>
      <x:c r="M164" s="76" t="n"/>
      <x:c r="N164" s="76" t="n"/>
      <x:c r="O164" s="76" t="n"/>
      <x:c r="P164" s="76" t="n"/>
      <x:c r="Q164" s="76" t="n"/>
      <x:c r="R164" s="76" t="n"/>
      <x:c r="S164" s="76" t="n"/>
      <x:c r="T164" s="76" t="n"/>
      <x:c r="U164" s="165" t="n"/>
    </x:row>
    <x:row r="165">
      <x:c r="A165" s="76" t="n"/>
      <x:c r="B165" s="76" t="n"/>
      <x:c r="C165" s="76" t="n"/>
      <x:c r="D165" s="76" t="n"/>
      <x:c r="E165" s="5" t="str">
        <x:f>IF(AND(C165&lt;&gt;"",D165&lt;&gt;""),IFERROR(VALUE(RIGHT(D165,3))-VALUE(RIGHT(C165,3))+1,D165-C165+1),"")</x:f>
      </x:c>
      <x:c r="F165" s="76" t="n"/>
      <x:c r="G165" s="77" t="n"/>
      <x:c r="H165" s="76" t="n"/>
      <x:c r="I165" s="76" t="n"/>
      <x:c r="J165" s="76" t="n"/>
      <x:c r="K165" s="76" t="n"/>
      <x:c r="L165" s="76" t="n"/>
      <x:c r="M165" s="76" t="n"/>
      <x:c r="N165" s="76" t="n"/>
      <x:c r="O165" s="76" t="n"/>
      <x:c r="P165" s="76" t="n"/>
      <x:c r="Q165" s="76" t="n"/>
      <x:c r="R165" s="76" t="n"/>
      <x:c r="S165" s="76" t="n"/>
      <x:c r="T165" s="76" t="n"/>
      <x:c r="U165" s="165" t="n"/>
    </x:row>
    <x:row r="166">
      <x:c r="A166" s="76" t="n"/>
      <x:c r="B166" s="76" t="n"/>
      <x:c r="C166" s="76" t="n"/>
      <x:c r="D166" s="76" t="n"/>
      <x:c r="E166" s="5" t="str">
        <x:f>IF(AND(C166&lt;&gt;"",D166&lt;&gt;""),IFERROR(VALUE(RIGHT(D166,3))-VALUE(RIGHT(C166,3))+1,D166-C166+1),"")</x:f>
      </x:c>
      <x:c r="F166" s="76" t="n"/>
      <x:c r="G166" s="77" t="n"/>
      <x:c r="H166" s="76" t="n"/>
      <x:c r="I166" s="76" t="n"/>
      <x:c r="J166" s="76" t="n"/>
      <x:c r="K166" s="76" t="n"/>
      <x:c r="L166" s="76" t="n"/>
      <x:c r="M166" s="76" t="n"/>
      <x:c r="N166" s="76" t="n"/>
      <x:c r="O166" s="76" t="n"/>
      <x:c r="P166" s="76" t="n"/>
      <x:c r="Q166" s="76" t="n"/>
      <x:c r="R166" s="76" t="n"/>
      <x:c r="S166" s="76" t="n"/>
      <x:c r="T166" s="76" t="n"/>
      <x:c r="U166" s="165" t="n"/>
    </x:row>
    <x:row r="167">
      <x:c r="A167" s="76" t="n"/>
      <x:c r="B167" s="76" t="n"/>
      <x:c r="C167" s="76" t="n"/>
      <x:c r="D167" s="76" t="n"/>
      <x:c r="E167" s="5" t="str">
        <x:f>IF(AND(C167&lt;&gt;"",D167&lt;&gt;""),IFERROR(VALUE(RIGHT(D167,3))-VALUE(RIGHT(C167,3))+1,D167-C167+1),"")</x:f>
      </x:c>
      <x:c r="F167" s="76" t="n"/>
      <x:c r="G167" s="77" t="n"/>
      <x:c r="H167" s="76" t="n"/>
      <x:c r="I167" s="76" t="n"/>
      <x:c r="J167" s="76" t="n"/>
      <x:c r="K167" s="76" t="n"/>
      <x:c r="L167" s="76" t="n"/>
      <x:c r="M167" s="76" t="n"/>
      <x:c r="N167" s="76" t="n"/>
      <x:c r="O167" s="76" t="n"/>
      <x:c r="P167" s="76" t="n"/>
      <x:c r="Q167" s="76" t="n"/>
      <x:c r="R167" s="76" t="n"/>
      <x:c r="S167" s="76" t="n"/>
      <x:c r="T167" s="76" t="n"/>
      <x:c r="U167" s="165" t="n"/>
    </x:row>
    <x:row r="168">
      <x:c r="A168" s="76" t="n"/>
      <x:c r="B168" s="76" t="n"/>
      <x:c r="C168" s="76" t="n"/>
      <x:c r="D168" s="76" t="n"/>
      <x:c r="E168" s="5" t="str">
        <x:f>IF(AND(C168&lt;&gt;"",D168&lt;&gt;""),IFERROR(VALUE(RIGHT(D168,3))-VALUE(RIGHT(C168,3))+1,D168-C168+1),"")</x:f>
      </x:c>
      <x:c r="F168" s="76" t="n"/>
      <x:c r="G168" s="77" t="n"/>
      <x:c r="H168" s="76" t="n"/>
      <x:c r="I168" s="76" t="n"/>
      <x:c r="J168" s="76" t="n"/>
      <x:c r="K168" s="76" t="n"/>
      <x:c r="L168" s="76" t="n"/>
      <x:c r="M168" s="76" t="n"/>
      <x:c r="N168" s="76" t="n"/>
      <x:c r="O168" s="76" t="n"/>
      <x:c r="P168" s="76" t="n"/>
      <x:c r="Q168" s="76" t="n"/>
      <x:c r="R168" s="76" t="n"/>
      <x:c r="S168" s="76" t="n"/>
      <x:c r="T168" s="76" t="n"/>
      <x:c r="U168" s="165" t="n"/>
    </x:row>
    <x:row r="169">
      <x:c r="A169" s="76" t="n"/>
      <x:c r="B169" s="76" t="n"/>
      <x:c r="C169" s="76" t="n"/>
      <x:c r="D169" s="76" t="n"/>
      <x:c r="E169" s="5" t="str">
        <x:f>IF(AND(C169&lt;&gt;"",D169&lt;&gt;""),IFERROR(VALUE(RIGHT(D169,3))-VALUE(RIGHT(C169,3))+1,D169-C169+1),"")</x:f>
      </x:c>
      <x:c r="F169" s="76" t="n"/>
      <x:c r="G169" s="77" t="n"/>
      <x:c r="H169" s="76" t="n"/>
      <x:c r="I169" s="76" t="n"/>
      <x:c r="J169" s="76" t="n"/>
      <x:c r="K169" s="76" t="n"/>
      <x:c r="L169" s="76" t="n"/>
      <x:c r="M169" s="76" t="n"/>
      <x:c r="N169" s="76" t="n"/>
      <x:c r="O169" s="76" t="n"/>
      <x:c r="P169" s="76" t="n"/>
      <x:c r="Q169" s="76" t="n"/>
      <x:c r="R169" s="76" t="n"/>
      <x:c r="S169" s="76" t="n"/>
      <x:c r="T169" s="76" t="n"/>
      <x:c r="U169" s="165" t="n"/>
    </x:row>
    <x:row r="170">
      <x:c r="A170" s="76" t="n"/>
      <x:c r="B170" s="76" t="n"/>
      <x:c r="C170" s="76" t="n"/>
      <x:c r="D170" s="76" t="n"/>
      <x:c r="E170" s="5" t="str">
        <x:f>IF(AND(C170&lt;&gt;"",D170&lt;&gt;""),IFERROR(VALUE(RIGHT(D170,3))-VALUE(RIGHT(C170,3))+1,D170-C170+1),"")</x:f>
      </x:c>
      <x:c r="F170" s="76" t="n"/>
      <x:c r="G170" s="77" t="n"/>
      <x:c r="H170" s="76" t="n"/>
      <x:c r="I170" s="76" t="n"/>
      <x:c r="J170" s="76" t="n"/>
      <x:c r="K170" s="76" t="n"/>
      <x:c r="L170" s="76" t="n"/>
      <x:c r="M170" s="76" t="n"/>
      <x:c r="N170" s="76" t="n"/>
      <x:c r="O170" s="76" t="n"/>
      <x:c r="P170" s="76" t="n"/>
      <x:c r="Q170" s="76" t="n"/>
      <x:c r="R170" s="76" t="n"/>
      <x:c r="S170" s="76" t="n"/>
      <x:c r="T170" s="76" t="n"/>
      <x:c r="U170" s="165" t="n"/>
    </x:row>
    <x:row r="171">
      <x:c r="A171" s="76" t="n"/>
      <x:c r="B171" s="76" t="n"/>
      <x:c r="C171" s="76" t="n"/>
      <x:c r="D171" s="76" t="n"/>
      <x:c r="E171" s="5" t="str">
        <x:f>IF(AND(C171&lt;&gt;"",D171&lt;&gt;""),IFERROR(VALUE(RIGHT(D171,3))-VALUE(RIGHT(C171,3))+1,D171-C171+1),"")</x:f>
      </x:c>
      <x:c r="F171" s="76" t="n"/>
      <x:c r="G171" s="77" t="n"/>
      <x:c r="H171" s="76" t="n"/>
      <x:c r="I171" s="76" t="n"/>
      <x:c r="J171" s="76" t="n"/>
      <x:c r="K171" s="76" t="n"/>
      <x:c r="L171" s="76" t="n"/>
      <x:c r="M171" s="76" t="n"/>
      <x:c r="N171" s="76" t="n"/>
      <x:c r="O171" s="76" t="n"/>
      <x:c r="P171" s="76" t="n"/>
      <x:c r="Q171" s="76" t="n"/>
      <x:c r="R171" s="76" t="n"/>
      <x:c r="S171" s="76" t="n"/>
      <x:c r="T171" s="76" t="n"/>
      <x:c r="U171" s="165" t="n"/>
    </x:row>
    <x:row r="172">
      <x:c r="A172" s="76" t="n"/>
      <x:c r="B172" s="76" t="n"/>
      <x:c r="C172" s="76" t="n"/>
      <x:c r="D172" s="76" t="n"/>
      <x:c r="E172" s="5" t="str">
        <x:f>IF(AND(C172&lt;&gt;"",D172&lt;&gt;""),IFERROR(VALUE(RIGHT(D172,3))-VALUE(RIGHT(C172,3))+1,D172-C172+1),"")</x:f>
      </x:c>
      <x:c r="F172" s="76" t="n"/>
      <x:c r="G172" s="77" t="n"/>
      <x:c r="H172" s="76" t="n"/>
      <x:c r="I172" s="76" t="n"/>
      <x:c r="J172" s="76" t="n"/>
      <x:c r="K172" s="76" t="n"/>
      <x:c r="L172" s="76" t="n"/>
      <x:c r="M172" s="76" t="n"/>
      <x:c r="N172" s="76" t="n"/>
      <x:c r="O172" s="76" t="n"/>
      <x:c r="P172" s="76" t="n"/>
      <x:c r="Q172" s="76" t="n"/>
      <x:c r="R172" s="76" t="n"/>
      <x:c r="S172" s="76" t="n"/>
      <x:c r="T172" s="76" t="n"/>
      <x:c r="U172" s="165" t="n"/>
    </x:row>
    <x:row r="173">
      <x:c r="A173" s="76" t="n"/>
      <x:c r="B173" s="76" t="n"/>
      <x:c r="C173" s="76" t="n"/>
      <x:c r="D173" s="76" t="n"/>
      <x:c r="E173" s="5" t="str">
        <x:f>IF(AND(C173&lt;&gt;"",D173&lt;&gt;""),IFERROR(VALUE(RIGHT(D173,3))-VALUE(RIGHT(C173,3))+1,D173-C173+1),"")</x:f>
      </x:c>
      <x:c r="F173" s="76" t="n"/>
      <x:c r="G173" s="77" t="n"/>
      <x:c r="H173" s="76" t="n"/>
      <x:c r="I173" s="76" t="n"/>
      <x:c r="J173" s="76" t="n"/>
      <x:c r="K173" s="76" t="n"/>
      <x:c r="L173" s="76" t="n"/>
      <x:c r="M173" s="76" t="n"/>
      <x:c r="N173" s="76" t="n"/>
      <x:c r="O173" s="76" t="n"/>
      <x:c r="P173" s="76" t="n"/>
      <x:c r="Q173" s="76" t="n"/>
      <x:c r="R173" s="76" t="n"/>
      <x:c r="S173" s="76" t="n"/>
      <x:c r="T173" s="76" t="n"/>
      <x:c r="U173" s="165" t="n"/>
    </x:row>
    <x:row r="174">
      <x:c r="A174" s="76" t="n"/>
      <x:c r="B174" s="76" t="n"/>
      <x:c r="C174" s="76" t="n"/>
      <x:c r="D174" s="76" t="n"/>
      <x:c r="E174" s="5" t="str">
        <x:f>IF(AND(C174&lt;&gt;"",D174&lt;&gt;""),IFERROR(VALUE(RIGHT(D174,3))-VALUE(RIGHT(C174,3))+1,D174-C174+1),"")</x:f>
      </x:c>
      <x:c r="F174" s="76" t="n"/>
      <x:c r="G174" s="77" t="n"/>
      <x:c r="H174" s="76" t="n"/>
      <x:c r="I174" s="76" t="n"/>
      <x:c r="J174" s="76" t="n"/>
      <x:c r="K174" s="76" t="n"/>
      <x:c r="L174" s="76" t="n"/>
      <x:c r="M174" s="76" t="n"/>
      <x:c r="N174" s="76" t="n"/>
      <x:c r="O174" s="76" t="n"/>
      <x:c r="P174" s="76" t="n"/>
      <x:c r="Q174" s="76" t="n"/>
      <x:c r="R174" s="76" t="n"/>
      <x:c r="S174" s="76" t="n"/>
      <x:c r="T174" s="76" t="n"/>
      <x:c r="U174" s="165" t="n"/>
    </x:row>
    <x:row r="175">
      <x:c r="A175" s="76" t="n"/>
      <x:c r="B175" s="76" t="n"/>
      <x:c r="C175" s="76" t="n"/>
      <x:c r="D175" s="76" t="n"/>
      <x:c r="E175" s="5" t="str">
        <x:f>IF(AND(C175&lt;&gt;"",D175&lt;&gt;""),IFERROR(VALUE(RIGHT(D175,3))-VALUE(RIGHT(C175,3))+1,D175-C175+1),"")</x:f>
      </x:c>
      <x:c r="F175" s="76" t="n"/>
      <x:c r="G175" s="77" t="n"/>
      <x:c r="H175" s="76" t="n"/>
      <x:c r="I175" s="76" t="n"/>
      <x:c r="J175" s="76" t="n"/>
      <x:c r="K175" s="76" t="n"/>
      <x:c r="L175" s="76" t="n"/>
      <x:c r="M175" s="76" t="n"/>
      <x:c r="N175" s="76" t="n"/>
      <x:c r="O175" s="76" t="n"/>
      <x:c r="P175" s="76" t="n"/>
      <x:c r="Q175" s="76" t="n"/>
      <x:c r="R175" s="76" t="n"/>
      <x:c r="S175" s="76" t="n"/>
      <x:c r="T175" s="76" t="n"/>
      <x:c r="U175" s="165" t="n"/>
    </x:row>
    <x:row r="176">
      <x:c r="A176" s="76" t="n"/>
      <x:c r="B176" s="76" t="n"/>
      <x:c r="C176" s="76" t="n"/>
      <x:c r="D176" s="76" t="n"/>
      <x:c r="E176" s="5" t="str">
        <x:f>IF(AND(C176&lt;&gt;"",D176&lt;&gt;""),IFERROR(VALUE(RIGHT(D176,3))-VALUE(RIGHT(C176,3))+1,D176-C176+1),"")</x:f>
      </x:c>
      <x:c r="F176" s="76" t="n"/>
      <x:c r="G176" s="77" t="n"/>
      <x:c r="H176" s="76" t="n"/>
      <x:c r="I176" s="76" t="n"/>
      <x:c r="J176" s="76" t="n"/>
      <x:c r="K176" s="76" t="n"/>
      <x:c r="L176" s="76" t="n"/>
      <x:c r="M176" s="76" t="n"/>
      <x:c r="N176" s="76" t="n"/>
      <x:c r="O176" s="76" t="n"/>
      <x:c r="P176" s="76" t="n"/>
      <x:c r="Q176" s="76" t="n"/>
      <x:c r="R176" s="76" t="n"/>
      <x:c r="S176" s="76" t="n"/>
      <x:c r="T176" s="76" t="n"/>
      <x:c r="U176" s="165" t="n"/>
    </x:row>
    <x:row r="177">
      <x:c r="A177" s="76" t="n"/>
      <x:c r="B177" s="76" t="n"/>
      <x:c r="C177" s="76" t="n"/>
      <x:c r="D177" s="76" t="n"/>
      <x:c r="E177" s="5" t="str">
        <x:f>IF(AND(C177&lt;&gt;"",D177&lt;&gt;""),IFERROR(VALUE(RIGHT(D177,3))-VALUE(RIGHT(C177,3))+1,D177-C177+1),"")</x:f>
      </x:c>
      <x:c r="F177" s="76" t="n"/>
      <x:c r="G177" s="77" t="n"/>
      <x:c r="H177" s="76" t="n"/>
      <x:c r="I177" s="76" t="n"/>
      <x:c r="J177" s="76" t="n"/>
      <x:c r="K177" s="76" t="n"/>
      <x:c r="L177" s="76" t="n"/>
      <x:c r="M177" s="76" t="n"/>
      <x:c r="N177" s="76" t="n"/>
      <x:c r="O177" s="76" t="n"/>
      <x:c r="P177" s="76" t="n"/>
      <x:c r="Q177" s="76" t="n"/>
      <x:c r="R177" s="76" t="n"/>
      <x:c r="S177" s="76" t="n"/>
      <x:c r="T177" s="76" t="n"/>
      <x:c r="U177" s="165" t="n"/>
    </x:row>
    <x:row r="178">
      <x:c r="A178" s="76" t="n"/>
      <x:c r="B178" s="76" t="n"/>
      <x:c r="C178" s="76" t="n"/>
      <x:c r="D178" s="76" t="n"/>
      <x:c r="E178" s="5" t="str">
        <x:f>IF(AND(C178&lt;&gt;"",D178&lt;&gt;""),IFERROR(VALUE(RIGHT(D178,3))-VALUE(RIGHT(C178,3))+1,D178-C178+1),"")</x:f>
      </x:c>
      <x:c r="F178" s="76" t="n"/>
      <x:c r="G178" s="77" t="n"/>
      <x:c r="H178" s="76" t="n"/>
      <x:c r="I178" s="76" t="n"/>
      <x:c r="J178" s="76" t="n"/>
      <x:c r="K178" s="76" t="n"/>
      <x:c r="L178" s="76" t="n"/>
      <x:c r="M178" s="76" t="n"/>
      <x:c r="N178" s="76" t="n"/>
      <x:c r="O178" s="76" t="n"/>
      <x:c r="P178" s="76" t="n"/>
      <x:c r="Q178" s="76" t="n"/>
      <x:c r="R178" s="76" t="n"/>
      <x:c r="S178" s="76" t="n"/>
      <x:c r="T178" s="76" t="n"/>
      <x:c r="U178" s="165" t="n"/>
    </x:row>
    <x:row r="179">
      <x:c r="A179" s="76" t="n"/>
      <x:c r="B179" s="76" t="n"/>
      <x:c r="C179" s="76" t="n"/>
      <x:c r="D179" s="76" t="n"/>
      <x:c r="E179" s="5" t="str">
        <x:f>IF(AND(C179&lt;&gt;"",D179&lt;&gt;""),IFERROR(VALUE(RIGHT(D179,3))-VALUE(RIGHT(C179,3))+1,D179-C179+1),"")</x:f>
      </x:c>
      <x:c r="F179" s="76" t="n"/>
      <x:c r="G179" s="77" t="n"/>
      <x:c r="H179" s="76" t="n"/>
      <x:c r="I179" s="76" t="n"/>
      <x:c r="J179" s="76" t="n"/>
      <x:c r="K179" s="76" t="n"/>
      <x:c r="L179" s="76" t="n"/>
      <x:c r="M179" s="76" t="n"/>
      <x:c r="N179" s="76" t="n"/>
      <x:c r="O179" s="76" t="n"/>
      <x:c r="P179" s="76" t="n"/>
      <x:c r="Q179" s="76" t="n"/>
      <x:c r="R179" s="76" t="n"/>
      <x:c r="S179" s="76" t="n"/>
      <x:c r="T179" s="76" t="n"/>
      <x:c r="U179" s="165" t="n"/>
    </x:row>
    <x:row r="180">
      <x:c r="A180" s="76" t="n"/>
      <x:c r="B180" s="76" t="n"/>
      <x:c r="C180" s="76" t="n"/>
      <x:c r="D180" s="76" t="n"/>
      <x:c r="E180" s="5" t="str">
        <x:f>IF(AND(C180&lt;&gt;"",D180&lt;&gt;""),IFERROR(VALUE(RIGHT(D180,3))-VALUE(RIGHT(C180,3))+1,D180-C180+1),"")</x:f>
      </x:c>
      <x:c r="F180" s="76" t="n"/>
      <x:c r="G180" s="77" t="n"/>
      <x:c r="H180" s="76" t="n"/>
      <x:c r="I180" s="76" t="n"/>
      <x:c r="J180" s="76" t="n"/>
      <x:c r="K180" s="76" t="n"/>
      <x:c r="L180" s="76" t="n"/>
      <x:c r="M180" s="76" t="n"/>
      <x:c r="N180" s="76" t="n"/>
      <x:c r="O180" s="76" t="n"/>
      <x:c r="P180" s="76" t="n"/>
      <x:c r="Q180" s="76" t="n"/>
      <x:c r="R180" s="76" t="n"/>
      <x:c r="S180" s="76" t="n"/>
      <x:c r="T180" s="76" t="n"/>
      <x:c r="U180" s="165" t="n"/>
    </x:row>
    <x:row r="181">
      <x:c r="A181" s="76" t="n"/>
      <x:c r="B181" s="76" t="n"/>
      <x:c r="C181" s="76" t="n"/>
      <x:c r="D181" s="76" t="n"/>
      <x:c r="E181" s="5" t="str">
        <x:f>IF(AND(C181&lt;&gt;"",D181&lt;&gt;""),IFERROR(VALUE(RIGHT(D181,3))-VALUE(RIGHT(C181,3))+1,D181-C181+1),"")</x:f>
      </x:c>
      <x:c r="F181" s="76" t="n"/>
      <x:c r="G181" s="77" t="n"/>
      <x:c r="H181" s="76" t="n"/>
      <x:c r="I181" s="76" t="n"/>
      <x:c r="J181" s="76" t="n"/>
      <x:c r="K181" s="76" t="n"/>
      <x:c r="L181" s="76" t="n"/>
      <x:c r="M181" s="76" t="n"/>
      <x:c r="N181" s="76" t="n"/>
      <x:c r="O181" s="76" t="n"/>
      <x:c r="P181" s="76" t="n"/>
      <x:c r="Q181" s="76" t="n"/>
      <x:c r="R181" s="76" t="n"/>
      <x:c r="S181" s="76" t="n"/>
      <x:c r="T181" s="76" t="n"/>
      <x:c r="U181" s="165" t="n"/>
    </x:row>
    <x:row r="182">
      <x:c r="A182" s="76" t="n"/>
      <x:c r="B182" s="76" t="n"/>
      <x:c r="C182" s="76" t="n"/>
      <x:c r="D182" s="76" t="n"/>
      <x:c r="E182" s="5" t="str">
        <x:f>IF(AND(C182&lt;&gt;"",D182&lt;&gt;""),IFERROR(VALUE(RIGHT(D182,3))-VALUE(RIGHT(C182,3))+1,D182-C182+1),"")</x:f>
      </x:c>
      <x:c r="F182" s="76" t="n"/>
      <x:c r="G182" s="77" t="n"/>
      <x:c r="H182" s="76" t="n"/>
      <x:c r="I182" s="76" t="n"/>
      <x:c r="J182" s="76" t="n"/>
      <x:c r="K182" s="76" t="n"/>
      <x:c r="L182" s="76" t="n"/>
      <x:c r="M182" s="76" t="n"/>
      <x:c r="N182" s="76" t="n"/>
      <x:c r="O182" s="76" t="n"/>
      <x:c r="P182" s="76" t="n"/>
      <x:c r="Q182" s="76" t="n"/>
      <x:c r="R182" s="76" t="n"/>
      <x:c r="S182" s="76" t="n"/>
      <x:c r="T182" s="76" t="n"/>
      <x:c r="U182" s="165" t="n"/>
    </x:row>
    <x:row r="183">
      <x:c r="A183" s="76" t="n"/>
      <x:c r="B183" s="76" t="n"/>
      <x:c r="C183" s="76" t="n"/>
      <x:c r="D183" s="76" t="n"/>
      <x:c r="E183" s="5" t="str">
        <x:f>IF(AND(C183&lt;&gt;"",D183&lt;&gt;""),IFERROR(VALUE(RIGHT(D183,3))-VALUE(RIGHT(C183,3))+1,D183-C183+1),"")</x:f>
      </x:c>
      <x:c r="F183" s="76" t="n"/>
      <x:c r="G183" s="77" t="n"/>
      <x:c r="H183" s="76" t="n"/>
      <x:c r="I183" s="76" t="n"/>
      <x:c r="J183" s="76" t="n"/>
      <x:c r="K183" s="76" t="n"/>
      <x:c r="L183" s="76" t="n"/>
      <x:c r="M183" s="76" t="n"/>
      <x:c r="N183" s="76" t="n"/>
      <x:c r="O183" s="76" t="n"/>
      <x:c r="P183" s="76" t="n"/>
      <x:c r="Q183" s="76" t="n"/>
      <x:c r="R183" s="76" t="n"/>
      <x:c r="S183" s="76" t="n"/>
      <x:c r="T183" s="76" t="n"/>
      <x:c r="U183" s="165" t="n"/>
    </x:row>
    <x:row r="184">
      <x:c r="A184" s="76" t="n"/>
      <x:c r="B184" s="76" t="n"/>
      <x:c r="C184" s="76" t="n"/>
      <x:c r="D184" s="76" t="n"/>
      <x:c r="E184" s="5" t="str">
        <x:f>IF(AND(C184&lt;&gt;"",D184&lt;&gt;""),IFERROR(VALUE(RIGHT(D184,3))-VALUE(RIGHT(C184,3))+1,D184-C184+1),"")</x:f>
      </x:c>
      <x:c r="F184" s="76" t="n"/>
      <x:c r="G184" s="77" t="n"/>
      <x:c r="H184" s="76" t="n"/>
      <x:c r="I184" s="76" t="n"/>
      <x:c r="J184" s="76" t="n"/>
      <x:c r="K184" s="76" t="n"/>
      <x:c r="L184" s="76" t="n"/>
      <x:c r="M184" s="76" t="n"/>
      <x:c r="N184" s="76" t="n"/>
      <x:c r="O184" s="76" t="n"/>
      <x:c r="P184" s="76" t="n"/>
      <x:c r="Q184" s="76" t="n"/>
      <x:c r="R184" s="76" t="n"/>
      <x:c r="S184" s="76" t="n"/>
      <x:c r="T184" s="76" t="n"/>
      <x:c r="U184" s="165" t="n"/>
    </x:row>
    <x:row r="185">
      <x:c r="A185" s="76" t="n"/>
      <x:c r="B185" s="76" t="n"/>
      <x:c r="C185" s="76" t="n"/>
      <x:c r="D185" s="76" t="n"/>
      <x:c r="E185" s="5" t="str">
        <x:f>IF(AND(C185&lt;&gt;"",D185&lt;&gt;""),IFERROR(VALUE(RIGHT(D185,3))-VALUE(RIGHT(C185,3))+1,D185-C185+1),"")</x:f>
      </x:c>
      <x:c r="F185" s="76" t="n"/>
      <x:c r="G185" s="77" t="n"/>
      <x:c r="H185" s="76" t="n"/>
      <x:c r="I185" s="76" t="n"/>
      <x:c r="J185" s="76" t="n"/>
      <x:c r="K185" s="76" t="n"/>
      <x:c r="L185" s="76" t="n"/>
      <x:c r="M185" s="76" t="n"/>
      <x:c r="N185" s="76" t="n"/>
      <x:c r="O185" s="76" t="n"/>
      <x:c r="P185" s="76" t="n"/>
      <x:c r="Q185" s="76" t="n"/>
      <x:c r="R185" s="76" t="n"/>
      <x:c r="S185" s="76" t="n"/>
      <x:c r="T185" s="76" t="n"/>
      <x:c r="U185" s="165" t="n"/>
    </x:row>
    <x:row r="186">
      <x:c r="A186" s="76" t="n"/>
      <x:c r="B186" s="76" t="n"/>
      <x:c r="C186" s="76" t="n"/>
      <x:c r="D186" s="76" t="n"/>
      <x:c r="E186" s="5" t="str">
        <x:f>IF(AND(C186&lt;&gt;"",D186&lt;&gt;""),IFERROR(VALUE(RIGHT(D186,3))-VALUE(RIGHT(C186,3))+1,D186-C186+1),"")</x:f>
      </x:c>
      <x:c r="F186" s="76" t="n"/>
      <x:c r="G186" s="77" t="n"/>
      <x:c r="H186" s="76" t="n"/>
      <x:c r="I186" s="76" t="n"/>
      <x:c r="J186" s="76" t="n"/>
      <x:c r="K186" s="76" t="n"/>
      <x:c r="L186" s="76" t="n"/>
      <x:c r="M186" s="76" t="n"/>
      <x:c r="N186" s="76" t="n"/>
      <x:c r="O186" s="76" t="n"/>
      <x:c r="P186" s="76" t="n"/>
      <x:c r="Q186" s="76" t="n"/>
      <x:c r="R186" s="76" t="n"/>
      <x:c r="S186" s="76" t="n"/>
      <x:c r="T186" s="76" t="n"/>
      <x:c r="U186" s="165" t="n"/>
    </x:row>
    <x:row r="187">
      <x:c r="A187" s="76" t="n"/>
      <x:c r="B187" s="76" t="n"/>
      <x:c r="C187" s="76" t="n"/>
      <x:c r="D187" s="76" t="n"/>
      <x:c r="E187" s="5" t="str">
        <x:f>IF(AND(C187&lt;&gt;"",D187&lt;&gt;""),IFERROR(VALUE(RIGHT(D187,3))-VALUE(RIGHT(C187,3))+1,D187-C187+1),"")</x:f>
      </x:c>
      <x:c r="F187" s="76" t="n"/>
      <x:c r="G187" s="77" t="n"/>
      <x:c r="H187" s="76" t="n"/>
      <x:c r="I187" s="76" t="n"/>
      <x:c r="J187" s="76" t="n"/>
      <x:c r="K187" s="76" t="n"/>
      <x:c r="L187" s="76" t="n"/>
      <x:c r="M187" s="76" t="n"/>
      <x:c r="N187" s="76" t="n"/>
      <x:c r="O187" s="76" t="n"/>
      <x:c r="P187" s="76" t="n"/>
      <x:c r="Q187" s="76" t="n"/>
      <x:c r="R187" s="76" t="n"/>
      <x:c r="S187" s="76" t="n"/>
      <x:c r="T187" s="76" t="n"/>
      <x:c r="U187" s="165" t="n"/>
    </x:row>
    <x:row r="188">
      <x:c r="A188" s="76" t="n"/>
      <x:c r="B188" s="76" t="n"/>
      <x:c r="C188" s="76" t="n"/>
      <x:c r="D188" s="76" t="n"/>
      <x:c r="E188" s="5" t="str">
        <x:f>IF(AND(C188&lt;&gt;"",D188&lt;&gt;""),IFERROR(VALUE(RIGHT(D188,3))-VALUE(RIGHT(C188,3))+1,D188-C188+1),"")</x:f>
      </x:c>
      <x:c r="F188" s="76" t="n"/>
      <x:c r="G188" s="77" t="n"/>
      <x:c r="H188" s="76" t="n"/>
      <x:c r="I188" s="76" t="n"/>
      <x:c r="J188" s="76" t="n"/>
      <x:c r="K188" s="76" t="n"/>
      <x:c r="L188" s="76" t="n"/>
      <x:c r="M188" s="76" t="n"/>
      <x:c r="N188" s="76" t="n"/>
      <x:c r="O188" s="76" t="n"/>
      <x:c r="P188" s="76" t="n"/>
      <x:c r="Q188" s="76" t="n"/>
      <x:c r="R188" s="76" t="n"/>
      <x:c r="S188" s="76" t="n"/>
      <x:c r="T188" s="76" t="n"/>
      <x:c r="U188" s="165" t="n"/>
    </x:row>
    <x:row r="189">
      <x:c r="A189" s="76" t="n"/>
      <x:c r="B189" s="76" t="n"/>
      <x:c r="C189" s="76" t="n"/>
      <x:c r="D189" s="76" t="n"/>
      <x:c r="E189" s="5" t="str">
        <x:f>IF(AND(C189&lt;&gt;"",D189&lt;&gt;""),IFERROR(VALUE(RIGHT(D189,3))-VALUE(RIGHT(C189,3))+1,D189-C189+1),"")</x:f>
      </x:c>
      <x:c r="F189" s="76" t="n"/>
      <x:c r="G189" s="77" t="n"/>
      <x:c r="H189" s="76" t="n"/>
      <x:c r="I189" s="76" t="n"/>
      <x:c r="J189" s="76" t="n"/>
      <x:c r="K189" s="76" t="n"/>
      <x:c r="L189" s="76" t="n"/>
      <x:c r="M189" s="76" t="n"/>
      <x:c r="N189" s="76" t="n"/>
      <x:c r="O189" s="76" t="n"/>
      <x:c r="P189" s="76" t="n"/>
      <x:c r="Q189" s="76" t="n"/>
      <x:c r="R189" s="76" t="n"/>
      <x:c r="S189" s="76" t="n"/>
      <x:c r="T189" s="76" t="n"/>
      <x:c r="U189" s="165" t="n"/>
    </x:row>
    <x:row r="190">
      <x:c r="A190" s="76" t="n"/>
      <x:c r="B190" s="76" t="n"/>
      <x:c r="C190" s="76" t="n"/>
      <x:c r="D190" s="76" t="n"/>
      <x:c r="E190" s="5" t="str">
        <x:f>IF(AND(C190&lt;&gt;"",D190&lt;&gt;""),IFERROR(VALUE(RIGHT(D190,3))-VALUE(RIGHT(C190,3))+1,D190-C190+1),"")</x:f>
      </x:c>
      <x:c r="F190" s="76" t="n"/>
      <x:c r="G190" s="77" t="n"/>
      <x:c r="H190" s="76" t="n"/>
      <x:c r="I190" s="76" t="n"/>
      <x:c r="J190" s="76" t="n"/>
      <x:c r="K190" s="76" t="n"/>
      <x:c r="L190" s="76" t="n"/>
      <x:c r="M190" s="76" t="n"/>
      <x:c r="N190" s="76" t="n"/>
      <x:c r="O190" s="76" t="n"/>
      <x:c r="P190" s="76" t="n"/>
      <x:c r="Q190" s="76" t="n"/>
      <x:c r="R190" s="76" t="n"/>
      <x:c r="S190" s="76" t="n"/>
      <x:c r="T190" s="76" t="n"/>
      <x:c r="U190" s="165" t="n"/>
    </x:row>
    <x:row r="191">
      <x:c r="A191" s="76" t="n"/>
      <x:c r="B191" s="76" t="n"/>
      <x:c r="C191" s="76" t="n"/>
      <x:c r="D191" s="76" t="n"/>
      <x:c r="E191" s="5" t="str">
        <x:f>IF(AND(C191&lt;&gt;"",D191&lt;&gt;""),IFERROR(VALUE(RIGHT(D191,3))-VALUE(RIGHT(C191,3))+1,D191-C191+1),"")</x:f>
      </x:c>
      <x:c r="F191" s="76" t="n"/>
      <x:c r="G191" s="77" t="n"/>
      <x:c r="H191" s="76" t="n"/>
      <x:c r="I191" s="76" t="n"/>
      <x:c r="J191" s="76" t="n"/>
      <x:c r="K191" s="76" t="n"/>
      <x:c r="L191" s="76" t="n"/>
      <x:c r="M191" s="76" t="n"/>
      <x:c r="N191" s="76" t="n"/>
      <x:c r="O191" s="76" t="n"/>
      <x:c r="P191" s="76" t="n"/>
      <x:c r="Q191" s="76" t="n"/>
      <x:c r="R191" s="76" t="n"/>
      <x:c r="S191" s="76" t="n"/>
      <x:c r="T191" s="76" t="n"/>
      <x:c r="U191" s="165" t="n"/>
    </x:row>
    <x:row r="192">
      <x:c r="A192" s="76" t="n"/>
      <x:c r="B192" s="76" t="n"/>
      <x:c r="C192" s="76" t="n"/>
      <x:c r="D192" s="76" t="n"/>
      <x:c r="E192" s="5" t="str">
        <x:f>IF(AND(C192&lt;&gt;"",D192&lt;&gt;""),IFERROR(VALUE(RIGHT(D192,3))-VALUE(RIGHT(C192,3))+1,D192-C192+1),"")</x:f>
      </x:c>
      <x:c r="F192" s="76" t="n"/>
      <x:c r="G192" s="77" t="n"/>
      <x:c r="H192" s="76" t="n"/>
      <x:c r="I192" s="76" t="n"/>
      <x:c r="J192" s="76" t="n"/>
      <x:c r="K192" s="76" t="n"/>
      <x:c r="L192" s="76" t="n"/>
      <x:c r="M192" s="76" t="n"/>
      <x:c r="N192" s="76" t="n"/>
      <x:c r="O192" s="76" t="n"/>
      <x:c r="P192" s="76" t="n"/>
      <x:c r="Q192" s="76" t="n"/>
      <x:c r="R192" s="76" t="n"/>
      <x:c r="S192" s="76" t="n"/>
      <x:c r="T192" s="76" t="n"/>
      <x:c r="U192" s="165" t="n"/>
    </x:row>
    <x:row r="193">
      <x:c r="A193" s="76" t="n"/>
      <x:c r="B193" s="76" t="n"/>
      <x:c r="C193" s="76" t="n"/>
      <x:c r="D193" s="76" t="n"/>
      <x:c r="E193" s="5" t="str">
        <x:f>IF(AND(C193&lt;&gt;"",D193&lt;&gt;""),IFERROR(VALUE(RIGHT(D193,3))-VALUE(RIGHT(C193,3))+1,D193-C193+1),"")</x:f>
      </x:c>
      <x:c r="F193" s="76" t="n"/>
      <x:c r="G193" s="77" t="n"/>
      <x:c r="H193" s="76" t="n"/>
      <x:c r="I193" s="76" t="n"/>
      <x:c r="J193" s="76" t="n"/>
      <x:c r="K193" s="76" t="n"/>
      <x:c r="L193" s="76" t="n"/>
      <x:c r="M193" s="76" t="n"/>
      <x:c r="N193" s="76" t="n"/>
      <x:c r="O193" s="76" t="n"/>
      <x:c r="P193" s="76" t="n"/>
      <x:c r="Q193" s="76" t="n"/>
      <x:c r="R193" s="76" t="n"/>
      <x:c r="S193" s="76" t="n"/>
      <x:c r="T193" s="76" t="n"/>
      <x:c r="U193" s="165" t="n"/>
    </x:row>
    <x:row r="194">
      <x:c r="A194" s="76" t="n"/>
      <x:c r="B194" s="76" t="n"/>
      <x:c r="C194" s="76" t="n"/>
      <x:c r="D194" s="76" t="n"/>
      <x:c r="E194" s="5" t="str">
        <x:f>IF(AND(C194&lt;&gt;"",D194&lt;&gt;""),IFERROR(VALUE(RIGHT(D194,3))-VALUE(RIGHT(C194,3))+1,D194-C194+1),"")</x:f>
      </x:c>
      <x:c r="F194" s="76" t="n"/>
      <x:c r="G194" s="77" t="n"/>
      <x:c r="H194" s="76" t="n"/>
      <x:c r="I194" s="76" t="n"/>
      <x:c r="J194" s="76" t="n"/>
      <x:c r="K194" s="76" t="n"/>
      <x:c r="L194" s="76" t="n"/>
      <x:c r="M194" s="76" t="n"/>
      <x:c r="N194" s="76" t="n"/>
      <x:c r="O194" s="76" t="n"/>
      <x:c r="P194" s="76" t="n"/>
      <x:c r="Q194" s="76" t="n"/>
      <x:c r="R194" s="76" t="n"/>
      <x:c r="S194" s="76" t="n"/>
      <x:c r="T194" s="76" t="n"/>
      <x:c r="U194" s="165" t="n"/>
    </x:row>
    <x:row r="195">
      <x:c r="A195" s="76" t="n"/>
      <x:c r="B195" s="76" t="n"/>
      <x:c r="C195" s="76" t="n"/>
      <x:c r="D195" s="76" t="n"/>
      <x:c r="E195" s="5" t="str">
        <x:f>IF(AND(C195&lt;&gt;"",D195&lt;&gt;""),IFERROR(VALUE(RIGHT(D195,3))-VALUE(RIGHT(C195,3))+1,D195-C195+1),"")</x:f>
      </x:c>
      <x:c r="F195" s="76" t="n"/>
      <x:c r="G195" s="77" t="n"/>
      <x:c r="H195" s="76" t="n"/>
      <x:c r="I195" s="76" t="n"/>
      <x:c r="J195" s="76" t="n"/>
      <x:c r="K195" s="76" t="n"/>
      <x:c r="L195" s="76" t="n"/>
      <x:c r="M195" s="76" t="n"/>
      <x:c r="N195" s="76" t="n"/>
      <x:c r="O195" s="76" t="n"/>
      <x:c r="P195" s="76" t="n"/>
      <x:c r="Q195" s="76" t="n"/>
      <x:c r="R195" s="76" t="n"/>
      <x:c r="S195" s="76" t="n"/>
      <x:c r="T195" s="76" t="n"/>
      <x:c r="U195" s="165" t="n"/>
    </x:row>
    <x:row r="196">
      <x:c r="A196" s="76" t="n"/>
      <x:c r="B196" s="76" t="n"/>
      <x:c r="C196" s="76" t="n"/>
      <x:c r="D196" s="76" t="n"/>
      <x:c r="E196" s="5" t="str">
        <x:f>IF(AND(C196&lt;&gt;"",D196&lt;&gt;""),IFERROR(VALUE(RIGHT(D196,3))-VALUE(RIGHT(C196,3))+1,D196-C196+1),"")</x:f>
      </x:c>
      <x:c r="F196" s="76" t="n"/>
      <x:c r="G196" s="77" t="n"/>
      <x:c r="H196" s="76" t="n"/>
      <x:c r="I196" s="76" t="n"/>
      <x:c r="J196" s="76" t="n"/>
      <x:c r="K196" s="76" t="n"/>
      <x:c r="L196" s="76" t="n"/>
      <x:c r="M196" s="76" t="n"/>
      <x:c r="N196" s="76" t="n"/>
      <x:c r="O196" s="76" t="n"/>
      <x:c r="P196" s="76" t="n"/>
      <x:c r="Q196" s="76" t="n"/>
      <x:c r="R196" s="76" t="n"/>
      <x:c r="S196" s="76" t="n"/>
      <x:c r="T196" s="76" t="n"/>
      <x:c r="U196" s="165" t="n"/>
    </x:row>
    <x:row r="197">
      <x:c r="A197" s="76" t="n"/>
      <x:c r="B197" s="76" t="n"/>
      <x:c r="C197" s="76" t="n"/>
      <x:c r="D197" s="76" t="n"/>
      <x:c r="E197" s="5" t="str">
        <x:f>IF(AND(C197&lt;&gt;"",D197&lt;&gt;""),IFERROR(VALUE(RIGHT(D197,3))-VALUE(RIGHT(C197,3))+1,D197-C197+1),"")</x:f>
      </x:c>
      <x:c r="F197" s="76" t="n"/>
      <x:c r="G197" s="77" t="n"/>
      <x:c r="H197" s="76" t="n"/>
      <x:c r="I197" s="76" t="n"/>
      <x:c r="J197" s="76" t="n"/>
      <x:c r="K197" s="76" t="n"/>
      <x:c r="L197" s="76" t="n"/>
      <x:c r="M197" s="76" t="n"/>
      <x:c r="N197" s="76" t="n"/>
      <x:c r="O197" s="76" t="n"/>
      <x:c r="P197" s="76" t="n"/>
      <x:c r="Q197" s="76" t="n"/>
      <x:c r="R197" s="76" t="n"/>
      <x:c r="S197" s="76" t="n"/>
      <x:c r="T197" s="76" t="n"/>
      <x:c r="U197" s="165" t="n"/>
    </x:row>
    <x:row r="198">
      <x:c r="A198" s="76" t="n"/>
      <x:c r="B198" s="76" t="n"/>
      <x:c r="C198" s="76" t="n"/>
      <x:c r="D198" s="76" t="n"/>
      <x:c r="E198" s="5" t="str">
        <x:f>IF(AND(C198&lt;&gt;"",D198&lt;&gt;""),IFERROR(VALUE(RIGHT(D198,3))-VALUE(RIGHT(C198,3))+1,D198-C198+1),"")</x:f>
      </x:c>
      <x:c r="F198" s="76" t="n"/>
      <x:c r="G198" s="77" t="n"/>
      <x:c r="H198" s="76" t="n"/>
      <x:c r="I198" s="76" t="n"/>
      <x:c r="J198" s="76" t="n"/>
      <x:c r="K198" s="76" t="n"/>
      <x:c r="L198" s="76" t="n"/>
      <x:c r="M198" s="76" t="n"/>
      <x:c r="N198" s="76" t="n"/>
      <x:c r="O198" s="76" t="n"/>
      <x:c r="P198" s="76" t="n"/>
      <x:c r="Q198" s="76" t="n"/>
      <x:c r="R198" s="76" t="n"/>
      <x:c r="S198" s="76" t="n"/>
      <x:c r="T198" s="76" t="n"/>
      <x:c r="U198" s="165" t="n"/>
    </x:row>
    <x:row r="199">
      <x:c r="A199" s="76" t="n"/>
      <x:c r="B199" s="76" t="n"/>
      <x:c r="C199" s="76" t="n"/>
      <x:c r="D199" s="76" t="n"/>
      <x:c r="E199" s="5" t="str">
        <x:f>IF(AND(C199&lt;&gt;"",D199&lt;&gt;""),IFERROR(VALUE(RIGHT(D199,3))-VALUE(RIGHT(C199,3))+1,D199-C199+1),"")</x:f>
      </x:c>
      <x:c r="F199" s="76" t="n"/>
      <x:c r="G199" s="77" t="n"/>
      <x:c r="H199" s="76" t="n"/>
      <x:c r="I199" s="76" t="n"/>
      <x:c r="J199" s="76" t="n"/>
      <x:c r="K199" s="76" t="n"/>
      <x:c r="L199" s="76" t="n"/>
      <x:c r="M199" s="76" t="n"/>
      <x:c r="N199" s="76" t="n"/>
      <x:c r="O199" s="76" t="n"/>
      <x:c r="P199" s="76" t="n"/>
      <x:c r="Q199" s="76" t="n"/>
      <x:c r="R199" s="76" t="n"/>
      <x:c r="S199" s="76" t="n"/>
      <x:c r="T199" s="76" t="n"/>
      <x:c r="U199" s="165" t="n"/>
    </x:row>
    <x:row r="200">
      <x:c r="A200" s="76" t="n"/>
      <x:c r="B200" s="76" t="n"/>
      <x:c r="C200" s="76" t="n"/>
      <x:c r="D200" s="76" t="n"/>
      <x:c r="E200" s="5" t="str">
        <x:f>IF(AND(C200&lt;&gt;"",D200&lt;&gt;""),IFERROR(VALUE(RIGHT(D200,3))-VALUE(RIGHT(C200,3))+1,D200-C200+1),"")</x:f>
      </x:c>
      <x:c r="F200" s="76" t="n"/>
      <x:c r="G200" s="77" t="n"/>
      <x:c r="H200" s="76" t="n"/>
      <x:c r="I200" s="76" t="n"/>
      <x:c r="J200" s="76" t="n"/>
      <x:c r="K200" s="76" t="n"/>
      <x:c r="L200" s="76" t="n"/>
      <x:c r="M200" s="76" t="n"/>
      <x:c r="N200" s="76" t="n"/>
      <x:c r="O200" s="76" t="n"/>
      <x:c r="P200" s="76" t="n"/>
      <x:c r="Q200" s="76" t="n"/>
      <x:c r="R200" s="76" t="n"/>
      <x:c r="S200" s="76" t="n"/>
      <x:c r="T200" s="76" t="n"/>
      <x:c r="U200" s="165" t="n"/>
    </x:row>
    <x:row r="201">
      <x:c r="A201" s="76" t="n"/>
      <x:c r="B201" s="76" t="n"/>
      <x:c r="C201" s="76" t="n"/>
      <x:c r="D201" s="76" t="n"/>
      <x:c r="E201" s="5" t="str">
        <x:f>IF(AND(C201&lt;&gt;"",D201&lt;&gt;""),IFERROR(VALUE(RIGHT(D201,3))-VALUE(RIGHT(C201,3))+1,D201-C201+1),"")</x:f>
      </x:c>
      <x:c r="F201" s="76" t="n"/>
      <x:c r="G201" s="77" t="n"/>
      <x:c r="H201" s="76" t="n"/>
      <x:c r="I201" s="76" t="n"/>
      <x:c r="J201" s="76" t="n"/>
      <x:c r="K201" s="76" t="n"/>
      <x:c r="L201" s="76" t="n"/>
      <x:c r="M201" s="76" t="n"/>
      <x:c r="N201" s="76" t="n"/>
      <x:c r="O201" s="76" t="n"/>
      <x:c r="P201" s="76" t="n"/>
      <x:c r="Q201" s="76" t="n"/>
      <x:c r="R201" s="76" t="n"/>
      <x:c r="S201" s="76" t="n"/>
      <x:c r="T201" s="76" t="n"/>
      <x:c r="U201" s="165" t="n"/>
    </x:row>
    <x:row r="202">
      <x:c r="A202" s="76" t="n"/>
      <x:c r="B202" s="76" t="n"/>
      <x:c r="C202" s="76" t="n"/>
      <x:c r="D202" s="76" t="n"/>
      <x:c r="E202" s="5" t="str">
        <x:f>IF(AND(C202&lt;&gt;"",D202&lt;&gt;""),IFERROR(VALUE(RIGHT(D202,3))-VALUE(RIGHT(C202,3))+1,D202-C202+1),"")</x:f>
      </x:c>
      <x:c r="F202" s="76" t="n"/>
      <x:c r="G202" s="77" t="n"/>
      <x:c r="H202" s="76" t="n"/>
      <x:c r="I202" s="76" t="n"/>
      <x:c r="J202" s="76" t="n"/>
      <x:c r="K202" s="76" t="n"/>
      <x:c r="L202" s="76" t="n"/>
      <x:c r="M202" s="76" t="n"/>
      <x:c r="N202" s="76" t="n"/>
      <x:c r="O202" s="76" t="n"/>
      <x:c r="P202" s="76" t="n"/>
      <x:c r="Q202" s="76" t="n"/>
      <x:c r="R202" s="76" t="n"/>
      <x:c r="S202" s="76" t="n"/>
      <x:c r="T202" s="76" t="n"/>
      <x:c r="U202" s="165" t="n"/>
    </x:row>
    <x:row r="203">
      <x:c r="A203" s="1" t="n"/>
      <x:c r="B203" s="1" t="n"/>
      <x:c r="C203" s="1" t="n"/>
      <x:c r="D203" s="1" t="n"/>
      <x:c r="E203" s="1" t="n"/>
      <x:c r="F203" s="1" t="n"/>
      <x:c r="G203" s="1" t="n"/>
      <x:c r="H203" s="1" t="n"/>
      <x:c r="I203" s="1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</x:row>
    <x:row r="204">
      <x:c r="A204" s="1" t="n"/>
      <x:c r="B204" s="1" t="n"/>
      <x:c r="C204" s="1" t="n"/>
      <x:c r="D204" s="1" t="n"/>
      <x:c r="E204" s="1" t="n"/>
      <x:c r="F204" s="1" t="n"/>
      <x:c r="G204" s="1" t="n"/>
      <x:c r="H204" s="1" t="n"/>
      <x:c r="I204" s="1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</x:row>
    <x:row r="205">
      <x:c r="A205" s="1" t="n"/>
      <x:c r="B205" s="1" t="n"/>
      <x:c r="C205" s="1" t="n"/>
      <x:c r="D205" s="1" t="n"/>
      <x:c r="E205" s="1" t="n"/>
      <x:c r="F205" s="1" t="n"/>
      <x:c r="G205" s="1" t="n"/>
      <x:c r="H205" s="1" t="n"/>
      <x:c r="I205" s="1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</x:row>
    <x:row r="206" s="97" customFormat="1" ht="24" customHeight="1">
      <x:c r="A206" s="117" t="inlineStr">
        <x:is>
          <x:t xml:space="preserve">▪︎ — BIT TABLE</x:t>
        </x:is>
      </x:c>
      <x:c r="B206" s="157" t="n"/>
      <x:c r="C206" s="157" t="n"/>
      <x:c r="D206" s="157" t="n"/>
      <x:c r="E206" s="157" t="n"/>
      <x:c r="F206" s="157" t="n"/>
      <x:c r="G206" s="157" t="n"/>
      <x:c r="H206" s="157" t="n"/>
      <x:c r="I206" s="157" t="n"/>
      <x:c r="J206" s="157" t="n"/>
      <x:c r="K206" s="157" t="n"/>
      <x:c r="L206" s="157" t="n"/>
      <x:c r="M206" s="157" t="n"/>
      <x:c r="N206" s="157" t="n"/>
      <x:c r="O206" s="157" t="n"/>
      <x:c r="P206" s="157" t="n"/>
      <x:c r="Q206" s="157" t="n"/>
      <x:c r="R206" s="157" t="n"/>
      <x:c r="S206" s="157" t="n"/>
      <x:c r="T206" s="157" t="n"/>
    </x:row>
    <x:row r="207" s="97" customFormat="1" ht="30" customHeight="1">
      <x:c r="A207" s="16" t="inlineStr">
        <x:is>
          <x:t xml:space="preserve">1 Bit Position</x:t>
        </x:is>
      </x:c>
      <x:c r="B207" s="16" t="inlineStr">
        <x:is>
          <x:t xml:space="preserve">2 Placement ID</x:t>
        </x:is>
      </x:c>
      <x:c r="C207" s="16" t="inlineStr">
        <x:is>
          <x:t xml:space="preserve">3 Registered Bit Identity</x:t>
        </x:is>
      </x:c>
      <x:c r="D207" s="16" t="inlineStr">
        <x:is>
          <x:t xml:space="preserve">4 Type Code</x:t>
        </x:is>
      </x:c>
      <x:c r="E207" s="16" t="inlineStr">
        <x:is>
          <x:t xml:space="preserve">5 Semantic Placement</x:t>
        </x:is>
      </x:c>
      <x:c r="F207" s="16" t="inlineStr">
        <x:is>
          <x:t xml:space="preserve">6 Parameter / Weight</x:t>
        </x:is>
      </x:c>
      <x:c r="G207" s="16" t="inlineStr">
        <x:is>
          <x:t xml:space="preserve">7 0 Meaning</x:t>
        </x:is>
      </x:c>
      <x:c r="H207" s="16" t="inlineStr">
        <x:is>
          <x:t xml:space="preserve">8 1 Meaning</x:t>
        </x:is>
      </x:c>
      <x:c r="I207" s="16" t="inlineStr">
        <x:is>
          <x:t xml:space="preserve">9 Registry Action</x:t>
        </x:is>
      </x:c>
      <x:c r="J207" s="16" t="inlineStr">
        <x:is>
          <x:t xml:space="preserve">10 Notes</x:t>
        </x:is>
      </x:c>
      <x:c r="K207" s="16" t="inlineStr">
        <x:is>
          <x:t xml:space="preserve">11 Status</x:t>
        </x:is>
      </x:c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</x:row>
    <x:row r="208">
      <x:c r="A208" s="78" t="inlineStr">
        <x:is>
          <x:t xml:space="preserve">B000</x:t>
        </x:is>
      </x:c>
      <x:c r="B208" s="76" t="inlineStr">
        <x:is>
          <x:t xml:space="preserve">FOOD-128#01</x:t>
        </x:is>
      </x:c>
      <x:c r="C208" s="76" t="inlineStr">
        <x:is>
          <x:t xml:space="preserve">SCALAR 1</x:t>
        </x:is>
      </x:c>
      <x:c r="D208" s="76" t="inlineStr">
        <x:is>
          <x:t xml:space="preserve">1</x:t>
        </x:is>
      </x:c>
      <x:c r="E208" s="76" t="inlineStr">
        <x:is>
          <x:t xml:space="preserve">Calories</x:t>
        </x:is>
      </x:c>
      <x:c r="F208" s="76" t="n">
        <x:v>1</x:v>
      </x:c>
      <x:c r="G208" s="76" t="inlineStr">
        <x:is>
          <x:t xml:space="preserve">inactive</x:t>
        </x:is>
      </x:c>
      <x:c r="H208" s="76" t="inlineStr">
        <x:is>
          <x:t xml:space="preserve">contributes 1</x:t>
        </x:is>
      </x:c>
      <x:c r="I208" s="76" t="inlineStr">
        <x:is>
          <x:t xml:space="preserve">REUSE</x:t>
        </x:is>
      </x:c>
      <x:c r="J208" s="76" t="inlineStr">
        <x:is>
          <x:t xml:space="preserve">A1 Calories | source BitGroup SCALAR-14</x:t>
        </x:is>
      </x:c>
      <x:c r="K208" s="76" t="inlineStr">
        <x:is>
          <x:t xml:space="preserve">DRAFT</x:t>
        </x:is>
      </x:c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</x:row>
    <x:row r="209">
      <x:c r="A209" s="78" t="inlineStr">
        <x:is>
          <x:t xml:space="preserve">B001</x:t>
        </x:is>
      </x:c>
      <x:c r="B209" s="76" t="inlineStr">
        <x:is>
          <x:t xml:space="preserve">FOOD-128#01</x:t>
        </x:is>
      </x:c>
      <x:c r="C209" s="76" t="inlineStr">
        <x:is>
          <x:t xml:space="preserve">SCALAR 2</x:t>
        </x:is>
      </x:c>
      <x:c r="D209" s="76" t="inlineStr">
        <x:is>
          <x:t xml:space="preserve">1</x:t>
        </x:is>
      </x:c>
      <x:c r="E209" s="76" t="inlineStr">
        <x:is>
          <x:t xml:space="preserve">Calories</x:t>
        </x:is>
      </x:c>
      <x:c r="F209" s="76" t="n">
        <x:v>2</x:v>
      </x:c>
      <x:c r="G209" s="76" t="inlineStr">
        <x:is>
          <x:t xml:space="preserve">inactive</x:t>
        </x:is>
      </x:c>
      <x:c r="H209" s="76" t="inlineStr">
        <x:is>
          <x:t xml:space="preserve">contributes 2</x:t>
        </x:is>
      </x:c>
      <x:c r="I209" s="76" t="inlineStr">
        <x:is>
          <x:t xml:space="preserve">REUSE</x:t>
        </x:is>
      </x:c>
      <x:c r="J209" s="76" t="inlineStr">
        <x:is>
          <x:t xml:space="preserve">A1 Calories | source BitGroup SCALAR-14</x:t>
        </x:is>
      </x:c>
      <x:c r="K209" s="76" t="inlineStr">
        <x:is>
          <x:t xml:space="preserve">DRAFT</x:t>
        </x:is>
      </x:c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</x:row>
    <x:row r="210">
      <x:c r="A210" s="78" t="inlineStr">
        <x:is>
          <x:t xml:space="preserve">B002</x:t>
        </x:is>
      </x:c>
      <x:c r="B210" s="76" t="inlineStr">
        <x:is>
          <x:t xml:space="preserve">FOOD-128#01</x:t>
        </x:is>
      </x:c>
      <x:c r="C210" s="76" t="inlineStr">
        <x:is>
          <x:t xml:space="preserve">SCALAR 3</x:t>
        </x:is>
      </x:c>
      <x:c r="D210" s="76" t="inlineStr">
        <x:is>
          <x:t xml:space="preserve">1</x:t>
        </x:is>
      </x:c>
      <x:c r="E210" s="76" t="inlineStr">
        <x:is>
          <x:t xml:space="preserve">Calories</x:t>
        </x:is>
      </x:c>
      <x:c r="F210" s="76" t="n">
        <x:v>4</x:v>
      </x:c>
      <x:c r="G210" s="76" t="inlineStr">
        <x:is>
          <x:t xml:space="preserve">inactive</x:t>
        </x:is>
      </x:c>
      <x:c r="H210" s="76" t="inlineStr">
        <x:is>
          <x:t xml:space="preserve">contributes 4</x:t>
        </x:is>
      </x:c>
      <x:c r="I210" s="76" t="inlineStr">
        <x:is>
          <x:t xml:space="preserve">REUSE</x:t>
        </x:is>
      </x:c>
      <x:c r="J210" s="76" t="inlineStr">
        <x:is>
          <x:t xml:space="preserve">A1 Calories | source BitGroup SCALAR-14</x:t>
        </x:is>
      </x:c>
      <x:c r="K210" s="76" t="inlineStr">
        <x:is>
          <x:t xml:space="preserve">DRAFT</x:t>
        </x:is>
      </x:c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</x:row>
    <x:row r="211">
      <x:c r="A211" s="78" t="inlineStr">
        <x:is>
          <x:t xml:space="preserve">B003</x:t>
        </x:is>
      </x:c>
      <x:c r="B211" s="76" t="inlineStr">
        <x:is>
          <x:t xml:space="preserve">FOOD-128#01</x:t>
        </x:is>
      </x:c>
      <x:c r="C211" s="76" t="inlineStr">
        <x:is>
          <x:t xml:space="preserve">SCALAR 4</x:t>
        </x:is>
      </x:c>
      <x:c r="D211" s="76" t="inlineStr">
        <x:is>
          <x:t xml:space="preserve">1</x:t>
        </x:is>
      </x:c>
      <x:c r="E211" s="76" t="inlineStr">
        <x:is>
          <x:t xml:space="preserve">Calories</x:t>
        </x:is>
      </x:c>
      <x:c r="F211" s="76" t="n">
        <x:v>8</x:v>
      </x:c>
      <x:c r="G211" s="76" t="inlineStr">
        <x:is>
          <x:t xml:space="preserve">inactive</x:t>
        </x:is>
      </x:c>
      <x:c r="H211" s="76" t="inlineStr">
        <x:is>
          <x:t xml:space="preserve">contributes 8</x:t>
        </x:is>
      </x:c>
      <x:c r="I211" s="76" t="inlineStr">
        <x:is>
          <x:t xml:space="preserve">REUSE</x:t>
        </x:is>
      </x:c>
      <x:c r="J211" s="76" t="inlineStr">
        <x:is>
          <x:t xml:space="preserve">A1 Calories | source BitGroup SCALAR-14</x:t>
        </x:is>
      </x:c>
      <x:c r="K211" s="76" t="inlineStr">
        <x:is>
          <x:t xml:space="preserve">DRAFT</x:t>
        </x:is>
      </x:c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</x:row>
    <x:row r="212">
      <x:c r="A212" s="78" t="inlineStr">
        <x:is>
          <x:t xml:space="preserve">B004</x:t>
        </x:is>
      </x:c>
      <x:c r="B212" s="76" t="inlineStr">
        <x:is>
          <x:t xml:space="preserve">FOOD-128#01</x:t>
        </x:is>
      </x:c>
      <x:c r="C212" s="76" t="inlineStr">
        <x:is>
          <x:t xml:space="preserve">SCALAR 5</x:t>
        </x:is>
      </x:c>
      <x:c r="D212" s="76" t="inlineStr">
        <x:is>
          <x:t xml:space="preserve">1</x:t>
        </x:is>
      </x:c>
      <x:c r="E212" s="76" t="inlineStr">
        <x:is>
          <x:t xml:space="preserve">Calories</x:t>
        </x:is>
      </x:c>
      <x:c r="F212" s="76" t="n">
        <x:v>16</x:v>
      </x:c>
      <x:c r="G212" s="76" t="inlineStr">
        <x:is>
          <x:t xml:space="preserve">inactive</x:t>
        </x:is>
      </x:c>
      <x:c r="H212" s="76" t="inlineStr">
        <x:is>
          <x:t xml:space="preserve">contributes 16</x:t>
        </x:is>
      </x:c>
      <x:c r="I212" s="76" t="inlineStr">
        <x:is>
          <x:t xml:space="preserve">REUSE</x:t>
        </x:is>
      </x:c>
      <x:c r="J212" s="76" t="inlineStr">
        <x:is>
          <x:t xml:space="preserve">A1 Calories | source BitGroup SCALAR-14</x:t>
        </x:is>
      </x:c>
      <x:c r="K212" s="76" t="inlineStr">
        <x:is>
          <x:t xml:space="preserve">DRAFT</x:t>
        </x:is>
      </x:c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</x:row>
    <x:row r="213">
      <x:c r="A213" s="78" t="inlineStr">
        <x:is>
          <x:t xml:space="preserve">B005</x:t>
        </x:is>
      </x:c>
      <x:c r="B213" s="76" t="inlineStr">
        <x:is>
          <x:t xml:space="preserve">FOOD-128#01</x:t>
        </x:is>
      </x:c>
      <x:c r="C213" s="76" t="inlineStr">
        <x:is>
          <x:t xml:space="preserve">SCALAR 6</x:t>
        </x:is>
      </x:c>
      <x:c r="D213" s="76" t="inlineStr">
        <x:is>
          <x:t xml:space="preserve">1</x:t>
        </x:is>
      </x:c>
      <x:c r="E213" s="76" t="inlineStr">
        <x:is>
          <x:t xml:space="preserve">Calories</x:t>
        </x:is>
      </x:c>
      <x:c r="F213" s="76" t="n">
        <x:v>32</x:v>
      </x:c>
      <x:c r="G213" s="76" t="inlineStr">
        <x:is>
          <x:t xml:space="preserve">inactive</x:t>
        </x:is>
      </x:c>
      <x:c r="H213" s="76" t="inlineStr">
        <x:is>
          <x:t xml:space="preserve">contributes 32</x:t>
        </x:is>
      </x:c>
      <x:c r="I213" s="76" t="inlineStr">
        <x:is>
          <x:t xml:space="preserve">REUSE</x:t>
        </x:is>
      </x:c>
      <x:c r="J213" s="76" t="inlineStr">
        <x:is>
          <x:t xml:space="preserve">A1 Calories | source BitGroup SCALAR-14</x:t>
        </x:is>
      </x:c>
      <x:c r="K213" s="76" t="inlineStr">
        <x:is>
          <x:t xml:space="preserve">DRAFT</x:t>
        </x:is>
      </x:c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</x:row>
    <x:row r="214">
      <x:c r="A214" s="78" t="inlineStr">
        <x:is>
          <x:t xml:space="preserve">B006</x:t>
        </x:is>
      </x:c>
      <x:c r="B214" s="76" t="inlineStr">
        <x:is>
          <x:t xml:space="preserve">FOOD-128#01</x:t>
        </x:is>
      </x:c>
      <x:c r="C214" s="76" t="inlineStr">
        <x:is>
          <x:t xml:space="preserve">SCALAR 7</x:t>
        </x:is>
      </x:c>
      <x:c r="D214" s="76" t="inlineStr">
        <x:is>
          <x:t xml:space="preserve">1</x:t>
        </x:is>
      </x:c>
      <x:c r="E214" s="76" t="inlineStr">
        <x:is>
          <x:t xml:space="preserve">Calories</x:t>
        </x:is>
      </x:c>
      <x:c r="F214" s="76" t="n">
        <x:v>64</x:v>
      </x:c>
      <x:c r="G214" s="76" t="inlineStr">
        <x:is>
          <x:t xml:space="preserve">inactive</x:t>
        </x:is>
      </x:c>
      <x:c r="H214" s="76" t="inlineStr">
        <x:is>
          <x:t xml:space="preserve">contributes 64</x:t>
        </x:is>
      </x:c>
      <x:c r="I214" s="76" t="inlineStr">
        <x:is>
          <x:t xml:space="preserve">REUSE</x:t>
        </x:is>
      </x:c>
      <x:c r="J214" s="76" t="inlineStr">
        <x:is>
          <x:t xml:space="preserve">A1 Calories | source BitGroup SCALAR-14</x:t>
        </x:is>
      </x:c>
      <x:c r="K214" s="76" t="inlineStr">
        <x:is>
          <x:t xml:space="preserve">DRAFT</x:t>
        </x:is>
      </x:c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</x:row>
    <x:row r="215">
      <x:c r="A215" s="78" t="inlineStr">
        <x:is>
          <x:t xml:space="preserve">B007</x:t>
        </x:is>
      </x:c>
      <x:c r="B215" s="76" t="inlineStr">
        <x:is>
          <x:t xml:space="preserve">FOOD-128#01</x:t>
        </x:is>
      </x:c>
      <x:c r="C215" s="76" t="inlineStr">
        <x:is>
          <x:t xml:space="preserve">SCALAR 8</x:t>
        </x:is>
      </x:c>
      <x:c r="D215" s="76" t="inlineStr">
        <x:is>
          <x:t xml:space="preserve">1</x:t>
        </x:is>
      </x:c>
      <x:c r="E215" s="76" t="inlineStr">
        <x:is>
          <x:t xml:space="preserve">Calories</x:t>
        </x:is>
      </x:c>
      <x:c r="F215" s="76" t="n">
        <x:v>128</x:v>
      </x:c>
      <x:c r="G215" s="76" t="inlineStr">
        <x:is>
          <x:t xml:space="preserve">inactive</x:t>
        </x:is>
      </x:c>
      <x:c r="H215" s="76" t="inlineStr">
        <x:is>
          <x:t xml:space="preserve">contributes 128</x:t>
        </x:is>
      </x:c>
      <x:c r="I215" s="76" t="inlineStr">
        <x:is>
          <x:t xml:space="preserve">REUSE</x:t>
        </x:is>
      </x:c>
      <x:c r="J215" s="76" t="inlineStr">
        <x:is>
          <x:t xml:space="preserve">A1 Calories | source BitGroup SCALAR-14</x:t>
        </x:is>
      </x:c>
      <x:c r="K215" s="76" t="inlineStr">
        <x:is>
          <x:t xml:space="preserve">DRAFT</x:t>
        </x:is>
      </x:c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</x:row>
    <x:row r="216">
      <x:c r="A216" s="78" t="inlineStr">
        <x:is>
          <x:t xml:space="preserve">B008</x:t>
        </x:is>
      </x:c>
      <x:c r="B216" s="76" t="inlineStr">
        <x:is>
          <x:t xml:space="preserve">FOOD-128#01</x:t>
        </x:is>
      </x:c>
      <x:c r="C216" s="76" t="inlineStr">
        <x:is>
          <x:t xml:space="preserve">SCALAR 9</x:t>
        </x:is>
      </x:c>
      <x:c r="D216" s="76" t="inlineStr">
        <x:is>
          <x:t xml:space="preserve">1</x:t>
        </x:is>
      </x:c>
      <x:c r="E216" s="76" t="inlineStr">
        <x:is>
          <x:t xml:space="preserve">Calories</x:t>
        </x:is>
      </x:c>
      <x:c r="F216" s="76" t="n">
        <x:v>256</x:v>
      </x:c>
      <x:c r="G216" s="76" t="inlineStr">
        <x:is>
          <x:t xml:space="preserve">inactive</x:t>
        </x:is>
      </x:c>
      <x:c r="H216" s="76" t="inlineStr">
        <x:is>
          <x:t xml:space="preserve">contributes 256</x:t>
        </x:is>
      </x:c>
      <x:c r="I216" s="76" t="inlineStr">
        <x:is>
          <x:t xml:space="preserve">REUSE</x:t>
        </x:is>
      </x:c>
      <x:c r="J216" s="76" t="inlineStr">
        <x:is>
          <x:t xml:space="preserve">A1 Calories | source BitGroup SCALAR-14</x:t>
        </x:is>
      </x:c>
      <x:c r="K216" s="76" t="inlineStr">
        <x:is>
          <x:t xml:space="preserve">DRAFT</x:t>
        </x:is>
      </x:c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</x:row>
    <x:row r="217">
      <x:c r="A217" s="78" t="inlineStr">
        <x:is>
          <x:t xml:space="preserve">B009</x:t>
        </x:is>
      </x:c>
      <x:c r="B217" s="76" t="inlineStr">
        <x:is>
          <x:t xml:space="preserve">FOOD-128#01</x:t>
        </x:is>
      </x:c>
      <x:c r="C217" s="76" t="inlineStr">
        <x:is>
          <x:t xml:space="preserve">SCALAR 10</x:t>
        </x:is>
      </x:c>
      <x:c r="D217" s="76" t="inlineStr">
        <x:is>
          <x:t xml:space="preserve">1</x:t>
        </x:is>
      </x:c>
      <x:c r="E217" s="76" t="inlineStr">
        <x:is>
          <x:t xml:space="preserve">Calories</x:t>
        </x:is>
      </x:c>
      <x:c r="F217" s="76" t="n">
        <x:v>512</x:v>
      </x:c>
      <x:c r="G217" s="76" t="inlineStr">
        <x:is>
          <x:t xml:space="preserve">inactive</x:t>
        </x:is>
      </x:c>
      <x:c r="H217" s="76" t="inlineStr">
        <x:is>
          <x:t xml:space="preserve">contributes 512</x:t>
        </x:is>
      </x:c>
      <x:c r="I217" s="76" t="inlineStr">
        <x:is>
          <x:t xml:space="preserve">REUSE</x:t>
        </x:is>
      </x:c>
      <x:c r="J217" s="76" t="inlineStr">
        <x:is>
          <x:t xml:space="preserve">A1 Calories | source BitGroup SCALAR-14</x:t>
        </x:is>
      </x:c>
      <x:c r="K217" s="76" t="inlineStr">
        <x:is>
          <x:t xml:space="preserve">DRAFT</x:t>
        </x:is>
      </x:c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</x:row>
    <x:row r="218">
      <x:c r="A218" s="78" t="inlineStr">
        <x:is>
          <x:t xml:space="preserve">B010</x:t>
        </x:is>
      </x:c>
      <x:c r="B218" s="76" t="inlineStr">
        <x:is>
          <x:t xml:space="preserve">FOOD-128#01</x:t>
        </x:is>
      </x:c>
      <x:c r="C218" s="76" t="inlineStr">
        <x:is>
          <x:t xml:space="preserve">SCALAR 11</x:t>
        </x:is>
      </x:c>
      <x:c r="D218" s="76" t="inlineStr">
        <x:is>
          <x:t xml:space="preserve">1</x:t>
        </x:is>
      </x:c>
      <x:c r="E218" s="76" t="inlineStr">
        <x:is>
          <x:t xml:space="preserve">Calories</x:t>
        </x:is>
      </x:c>
      <x:c r="F218" s="76" t="n">
        <x:v>1024</x:v>
      </x:c>
      <x:c r="G218" s="76" t="inlineStr">
        <x:is>
          <x:t xml:space="preserve">inactive</x:t>
        </x:is>
      </x:c>
      <x:c r="H218" s="76" t="inlineStr">
        <x:is>
          <x:t xml:space="preserve">contributes 1024</x:t>
        </x:is>
      </x:c>
      <x:c r="I218" s="76" t="inlineStr">
        <x:is>
          <x:t xml:space="preserve">REUSE</x:t>
        </x:is>
      </x:c>
      <x:c r="J218" s="76" t="inlineStr">
        <x:is>
          <x:t xml:space="preserve">A1 Calories | source BitGroup SCALAR-14</x:t>
        </x:is>
      </x:c>
      <x:c r="K218" s="76" t="inlineStr">
        <x:is>
          <x:t xml:space="preserve">DRAFT</x:t>
        </x:is>
      </x:c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</x:row>
    <x:row r="219">
      <x:c r="A219" s="78" t="inlineStr">
        <x:is>
          <x:t xml:space="preserve">B011</x:t>
        </x:is>
      </x:c>
      <x:c r="B219" s="76" t="inlineStr">
        <x:is>
          <x:t xml:space="preserve">FOOD-128#01</x:t>
        </x:is>
      </x:c>
      <x:c r="C219" s="76" t="inlineStr">
        <x:is>
          <x:t xml:space="preserve">SCALAR 12</x:t>
        </x:is>
      </x:c>
      <x:c r="D219" s="76" t="inlineStr">
        <x:is>
          <x:t xml:space="preserve">1</x:t>
        </x:is>
      </x:c>
      <x:c r="E219" s="76" t="inlineStr">
        <x:is>
          <x:t xml:space="preserve">Calories</x:t>
        </x:is>
      </x:c>
      <x:c r="F219" s="76" t="n">
        <x:v>2048</x:v>
      </x:c>
      <x:c r="G219" s="76" t="inlineStr">
        <x:is>
          <x:t xml:space="preserve">inactive</x:t>
        </x:is>
      </x:c>
      <x:c r="H219" s="76" t="inlineStr">
        <x:is>
          <x:t xml:space="preserve">contributes 2048</x:t>
        </x:is>
      </x:c>
      <x:c r="I219" s="76" t="inlineStr">
        <x:is>
          <x:t xml:space="preserve">REUSE</x:t>
        </x:is>
      </x:c>
      <x:c r="J219" s="76" t="inlineStr">
        <x:is>
          <x:t xml:space="preserve">A1 Calories | source BitGroup SCALAR-14</x:t>
        </x:is>
      </x:c>
      <x:c r="K219" s="76" t="inlineStr">
        <x:is>
          <x:t xml:space="preserve">DRAFT</x:t>
        </x:is>
      </x:c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</x:row>
    <x:row r="220">
      <x:c r="A220" s="78" t="inlineStr">
        <x:is>
          <x:t xml:space="preserve">B012</x:t>
        </x:is>
      </x:c>
      <x:c r="B220" s="76" t="inlineStr">
        <x:is>
          <x:t xml:space="preserve">FOOD-128#01</x:t>
        </x:is>
      </x:c>
      <x:c r="C220" s="76" t="inlineStr">
        <x:is>
          <x:t xml:space="preserve">SCALAR 13</x:t>
        </x:is>
      </x:c>
      <x:c r="D220" s="76" t="inlineStr">
        <x:is>
          <x:t xml:space="preserve">1</x:t>
        </x:is>
      </x:c>
      <x:c r="E220" s="76" t="inlineStr">
        <x:is>
          <x:t xml:space="preserve">Calories</x:t>
        </x:is>
      </x:c>
      <x:c r="F220" s="76" t="n">
        <x:v>4096</x:v>
      </x:c>
      <x:c r="G220" s="76" t="inlineStr">
        <x:is>
          <x:t xml:space="preserve">inactive</x:t>
        </x:is>
      </x:c>
      <x:c r="H220" s="76" t="inlineStr">
        <x:is>
          <x:t xml:space="preserve">contributes 4096</x:t>
        </x:is>
      </x:c>
      <x:c r="I220" s="76" t="inlineStr">
        <x:is>
          <x:t xml:space="preserve">REUSE</x:t>
        </x:is>
      </x:c>
      <x:c r="J220" s="76" t="inlineStr">
        <x:is>
          <x:t xml:space="preserve">A1 Calories | source BitGroup SCALAR-14</x:t>
        </x:is>
      </x:c>
      <x:c r="K220" s="76" t="inlineStr">
        <x:is>
          <x:t xml:space="preserve">DRAFT</x:t>
        </x:is>
      </x:c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</x:row>
    <x:row r="221">
      <x:c r="A221" s="78" t="inlineStr">
        <x:is>
          <x:t xml:space="preserve">B013</x:t>
        </x:is>
      </x:c>
      <x:c r="B221" s="76" t="inlineStr">
        <x:is>
          <x:t xml:space="preserve">FOOD-128#01</x:t>
        </x:is>
      </x:c>
      <x:c r="C221" s="76" t="inlineStr">
        <x:is>
          <x:t xml:space="preserve">SCALAR 14</x:t>
        </x:is>
      </x:c>
      <x:c r="D221" s="76" t="inlineStr">
        <x:is>
          <x:t xml:space="preserve">1</x:t>
        </x:is>
      </x:c>
      <x:c r="E221" s="76" t="inlineStr">
        <x:is>
          <x:t xml:space="preserve">Calories</x:t>
        </x:is>
      </x:c>
      <x:c r="F221" s="76" t="n">
        <x:v>8192</x:v>
      </x:c>
      <x:c r="G221" s="76" t="inlineStr">
        <x:is>
          <x:t xml:space="preserve">inactive</x:t>
        </x:is>
      </x:c>
      <x:c r="H221" s="76" t="inlineStr">
        <x:is>
          <x:t xml:space="preserve">contributes 8192</x:t>
        </x:is>
      </x:c>
      <x:c r="I221" s="76" t="inlineStr">
        <x:is>
          <x:t xml:space="preserve">REUSE</x:t>
        </x:is>
      </x:c>
      <x:c r="J221" s="76" t="inlineStr">
        <x:is>
          <x:t xml:space="preserve">A1 Calories | source BitGroup SCALAR-14</x:t>
        </x:is>
      </x:c>
      <x:c r="K221" s="76" t="inlineStr">
        <x:is>
          <x:t xml:space="preserve">DRAFT</x:t>
        </x:is>
      </x:c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</x:row>
    <x:row r="222">
      <x:c r="A222" s="78" t="inlineStr">
        <x:is>
          <x:t xml:space="preserve">B014</x:t>
        </x:is>
      </x:c>
      <x:c r="B222" s="76" t="inlineStr">
        <x:is>
          <x:t xml:space="preserve">FOOD-128#02</x:t>
        </x:is>
      </x:c>
      <x:c r="C222" s="76" t="inlineStr">
        <x:is>
          <x:t xml:space="preserve">SCALAR 1</x:t>
        </x:is>
      </x:c>
      <x:c r="D222" s="76" t="inlineStr">
        <x:is>
          <x:t xml:space="preserve">1</x:t>
        </x:is>
      </x:c>
      <x:c r="E222" s="76" t="inlineStr">
        <x:is>
          <x:t xml:space="preserve">Fat</x:t>
        </x:is>
      </x:c>
      <x:c r="F222" s="76" t="n">
        <x:v>1</x:v>
      </x:c>
      <x:c r="G222" s="76" t="inlineStr">
        <x:is>
          <x:t xml:space="preserve">inactive</x:t>
        </x:is>
      </x:c>
      <x:c r="H222" s="76" t="inlineStr">
        <x:is>
          <x:t xml:space="preserve">contributes 1</x:t>
        </x:is>
      </x:c>
      <x:c r="I222" s="76" t="inlineStr">
        <x:is>
          <x:t xml:space="preserve">REUSE</x:t>
        </x:is>
      </x:c>
      <x:c r="J222" s="76" t="inlineStr">
        <x:is>
          <x:t xml:space="preserve">B1 Fat | source BitGroup SCALAR-10</x:t>
        </x:is>
      </x:c>
      <x:c r="K222" s="76" t="inlineStr">
        <x:is>
          <x:t xml:space="preserve">DRAFT</x:t>
        </x:is>
      </x:c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</x:row>
    <x:row r="223">
      <x:c r="A223" s="78" t="inlineStr">
        <x:is>
          <x:t xml:space="preserve">B015</x:t>
        </x:is>
      </x:c>
      <x:c r="B223" s="76" t="inlineStr">
        <x:is>
          <x:t xml:space="preserve">FOOD-128#02</x:t>
        </x:is>
      </x:c>
      <x:c r="C223" s="76" t="inlineStr">
        <x:is>
          <x:t xml:space="preserve">SCALAR 2</x:t>
        </x:is>
      </x:c>
      <x:c r="D223" s="76" t="inlineStr">
        <x:is>
          <x:t xml:space="preserve">1</x:t>
        </x:is>
      </x:c>
      <x:c r="E223" s="76" t="inlineStr">
        <x:is>
          <x:t xml:space="preserve">Fat</x:t>
        </x:is>
      </x:c>
      <x:c r="F223" s="76" t="n">
        <x:v>2</x:v>
      </x:c>
      <x:c r="G223" s="76" t="inlineStr">
        <x:is>
          <x:t xml:space="preserve">inactive</x:t>
        </x:is>
      </x:c>
      <x:c r="H223" s="76" t="inlineStr">
        <x:is>
          <x:t xml:space="preserve">contributes 2</x:t>
        </x:is>
      </x:c>
      <x:c r="I223" s="76" t="inlineStr">
        <x:is>
          <x:t xml:space="preserve">REUSE</x:t>
        </x:is>
      </x:c>
      <x:c r="J223" s="76" t="inlineStr">
        <x:is>
          <x:t xml:space="preserve">B1 Fat | source BitGroup SCALAR-10</x:t>
        </x:is>
      </x:c>
      <x:c r="K223" s="76" t="inlineStr">
        <x:is>
          <x:t xml:space="preserve">DRAFT</x:t>
        </x:is>
      </x:c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</x:row>
    <x:row r="224">
      <x:c r="A224" s="78" t="inlineStr">
        <x:is>
          <x:t xml:space="preserve">B016</x:t>
        </x:is>
      </x:c>
      <x:c r="B224" s="76" t="inlineStr">
        <x:is>
          <x:t xml:space="preserve">FOOD-128#02</x:t>
        </x:is>
      </x:c>
      <x:c r="C224" s="76" t="inlineStr">
        <x:is>
          <x:t xml:space="preserve">SCALAR 3</x:t>
        </x:is>
      </x:c>
      <x:c r="D224" s="76" t="inlineStr">
        <x:is>
          <x:t xml:space="preserve">1</x:t>
        </x:is>
      </x:c>
      <x:c r="E224" s="76" t="inlineStr">
        <x:is>
          <x:t xml:space="preserve">Fat</x:t>
        </x:is>
      </x:c>
      <x:c r="F224" s="76" t="n">
        <x:v>4</x:v>
      </x:c>
      <x:c r="G224" s="76" t="inlineStr">
        <x:is>
          <x:t xml:space="preserve">inactive</x:t>
        </x:is>
      </x:c>
      <x:c r="H224" s="76" t="inlineStr">
        <x:is>
          <x:t xml:space="preserve">contributes 4</x:t>
        </x:is>
      </x:c>
      <x:c r="I224" s="76" t="inlineStr">
        <x:is>
          <x:t xml:space="preserve">REUSE</x:t>
        </x:is>
      </x:c>
      <x:c r="J224" s="76" t="inlineStr">
        <x:is>
          <x:t xml:space="preserve">B1 Fat | source BitGroup SCALAR-10</x:t>
        </x:is>
      </x:c>
      <x:c r="K224" s="76" t="inlineStr">
        <x:is>
          <x:t xml:space="preserve">DRAFT</x:t>
        </x:is>
      </x:c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</x:row>
    <x:row r="225">
      <x:c r="A225" s="78" t="inlineStr">
        <x:is>
          <x:t xml:space="preserve">B017</x:t>
        </x:is>
      </x:c>
      <x:c r="B225" s="76" t="inlineStr">
        <x:is>
          <x:t xml:space="preserve">FOOD-128#02</x:t>
        </x:is>
      </x:c>
      <x:c r="C225" s="76" t="inlineStr">
        <x:is>
          <x:t xml:space="preserve">SCALAR 4</x:t>
        </x:is>
      </x:c>
      <x:c r="D225" s="76" t="inlineStr">
        <x:is>
          <x:t xml:space="preserve">1</x:t>
        </x:is>
      </x:c>
      <x:c r="E225" s="76" t="inlineStr">
        <x:is>
          <x:t xml:space="preserve">Fat</x:t>
        </x:is>
      </x:c>
      <x:c r="F225" s="76" t="n">
        <x:v>8</x:v>
      </x:c>
      <x:c r="G225" s="76" t="inlineStr">
        <x:is>
          <x:t xml:space="preserve">inactive</x:t>
        </x:is>
      </x:c>
      <x:c r="H225" s="76" t="inlineStr">
        <x:is>
          <x:t xml:space="preserve">contributes 8</x:t>
        </x:is>
      </x:c>
      <x:c r="I225" s="76" t="inlineStr">
        <x:is>
          <x:t xml:space="preserve">REUSE</x:t>
        </x:is>
      </x:c>
      <x:c r="J225" s="76" t="inlineStr">
        <x:is>
          <x:t xml:space="preserve">B1 Fat | source BitGroup SCALAR-10</x:t>
        </x:is>
      </x:c>
      <x:c r="K225" s="76" t="inlineStr">
        <x:is>
          <x:t xml:space="preserve">DRAFT</x:t>
        </x:is>
      </x:c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</x:row>
    <x:row r="226">
      <x:c r="A226" s="78" t="inlineStr">
        <x:is>
          <x:t xml:space="preserve">B018</x:t>
        </x:is>
      </x:c>
      <x:c r="B226" s="76" t="inlineStr">
        <x:is>
          <x:t xml:space="preserve">FOOD-128#02</x:t>
        </x:is>
      </x:c>
      <x:c r="C226" s="76" t="inlineStr">
        <x:is>
          <x:t xml:space="preserve">SCALAR 5</x:t>
        </x:is>
      </x:c>
      <x:c r="D226" s="76" t="inlineStr">
        <x:is>
          <x:t xml:space="preserve">1</x:t>
        </x:is>
      </x:c>
      <x:c r="E226" s="76" t="inlineStr">
        <x:is>
          <x:t xml:space="preserve">Fat</x:t>
        </x:is>
      </x:c>
      <x:c r="F226" s="76" t="n">
        <x:v>16</x:v>
      </x:c>
      <x:c r="G226" s="76" t="inlineStr">
        <x:is>
          <x:t xml:space="preserve">inactive</x:t>
        </x:is>
      </x:c>
      <x:c r="H226" s="76" t="inlineStr">
        <x:is>
          <x:t xml:space="preserve">contributes 16</x:t>
        </x:is>
      </x:c>
      <x:c r="I226" s="76" t="inlineStr">
        <x:is>
          <x:t xml:space="preserve">REUSE</x:t>
        </x:is>
      </x:c>
      <x:c r="J226" s="76" t="inlineStr">
        <x:is>
          <x:t xml:space="preserve">B1 Fat | source BitGroup SCALAR-10</x:t>
        </x:is>
      </x:c>
      <x:c r="K226" s="76" t="inlineStr">
        <x:is>
          <x:t xml:space="preserve">DRAFT</x:t>
        </x:is>
      </x:c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</x:row>
    <x:row r="227">
      <x:c r="A227" s="78" t="inlineStr">
        <x:is>
          <x:t xml:space="preserve">B019</x:t>
        </x:is>
      </x:c>
      <x:c r="B227" s="76" t="inlineStr">
        <x:is>
          <x:t xml:space="preserve">FOOD-128#02</x:t>
        </x:is>
      </x:c>
      <x:c r="C227" s="76" t="inlineStr">
        <x:is>
          <x:t xml:space="preserve">SCALAR 6</x:t>
        </x:is>
      </x:c>
      <x:c r="D227" s="76" t="inlineStr">
        <x:is>
          <x:t xml:space="preserve">1</x:t>
        </x:is>
      </x:c>
      <x:c r="E227" s="76" t="inlineStr">
        <x:is>
          <x:t xml:space="preserve">Fat</x:t>
        </x:is>
      </x:c>
      <x:c r="F227" s="76" t="n">
        <x:v>32</x:v>
      </x:c>
      <x:c r="G227" s="76" t="inlineStr">
        <x:is>
          <x:t xml:space="preserve">inactive</x:t>
        </x:is>
      </x:c>
      <x:c r="H227" s="76" t="inlineStr">
        <x:is>
          <x:t xml:space="preserve">contributes 32</x:t>
        </x:is>
      </x:c>
      <x:c r="I227" s="76" t="inlineStr">
        <x:is>
          <x:t xml:space="preserve">REUSE</x:t>
        </x:is>
      </x:c>
      <x:c r="J227" s="76" t="inlineStr">
        <x:is>
          <x:t xml:space="preserve">B1 Fat | source BitGroup SCALAR-10</x:t>
        </x:is>
      </x:c>
      <x:c r="K227" s="76" t="inlineStr">
        <x:is>
          <x:t xml:space="preserve">DRAFT</x:t>
        </x:is>
      </x:c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</x:row>
    <x:row r="228">
      <x:c r="A228" s="78" t="inlineStr">
        <x:is>
          <x:t xml:space="preserve">B020</x:t>
        </x:is>
      </x:c>
      <x:c r="B228" s="76" t="inlineStr">
        <x:is>
          <x:t xml:space="preserve">FOOD-128#02</x:t>
        </x:is>
      </x:c>
      <x:c r="C228" s="76" t="inlineStr">
        <x:is>
          <x:t xml:space="preserve">SCALAR 7</x:t>
        </x:is>
      </x:c>
      <x:c r="D228" s="76" t="inlineStr">
        <x:is>
          <x:t xml:space="preserve">1</x:t>
        </x:is>
      </x:c>
      <x:c r="E228" s="76" t="inlineStr">
        <x:is>
          <x:t xml:space="preserve">Fat</x:t>
        </x:is>
      </x:c>
      <x:c r="F228" s="76" t="n">
        <x:v>64</x:v>
      </x:c>
      <x:c r="G228" s="76" t="inlineStr">
        <x:is>
          <x:t xml:space="preserve">inactive</x:t>
        </x:is>
      </x:c>
      <x:c r="H228" s="76" t="inlineStr">
        <x:is>
          <x:t xml:space="preserve">contributes 64</x:t>
        </x:is>
      </x:c>
      <x:c r="I228" s="76" t="inlineStr">
        <x:is>
          <x:t xml:space="preserve">REUSE</x:t>
        </x:is>
      </x:c>
      <x:c r="J228" s="76" t="inlineStr">
        <x:is>
          <x:t xml:space="preserve">B1 Fat | source BitGroup SCALAR-10</x:t>
        </x:is>
      </x:c>
      <x:c r="K228" s="76" t="inlineStr">
        <x:is>
          <x:t xml:space="preserve">DRAFT</x:t>
        </x:is>
      </x:c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</x:row>
    <x:row r="229">
      <x:c r="A229" s="78" t="inlineStr">
        <x:is>
          <x:t xml:space="preserve">B021</x:t>
        </x:is>
      </x:c>
      <x:c r="B229" s="76" t="inlineStr">
        <x:is>
          <x:t xml:space="preserve">FOOD-128#02</x:t>
        </x:is>
      </x:c>
      <x:c r="C229" s="76" t="inlineStr">
        <x:is>
          <x:t xml:space="preserve">SCALAR 8</x:t>
        </x:is>
      </x:c>
      <x:c r="D229" s="76" t="inlineStr">
        <x:is>
          <x:t xml:space="preserve">1</x:t>
        </x:is>
      </x:c>
      <x:c r="E229" s="76" t="inlineStr">
        <x:is>
          <x:t xml:space="preserve">Fat</x:t>
        </x:is>
      </x:c>
      <x:c r="F229" s="76" t="n">
        <x:v>128</x:v>
      </x:c>
      <x:c r="G229" s="76" t="inlineStr">
        <x:is>
          <x:t xml:space="preserve">inactive</x:t>
        </x:is>
      </x:c>
      <x:c r="H229" s="76" t="inlineStr">
        <x:is>
          <x:t xml:space="preserve">contributes 128</x:t>
        </x:is>
      </x:c>
      <x:c r="I229" s="76" t="inlineStr">
        <x:is>
          <x:t xml:space="preserve">REUSE</x:t>
        </x:is>
      </x:c>
      <x:c r="J229" s="76" t="inlineStr">
        <x:is>
          <x:t xml:space="preserve">B1 Fat | source BitGroup SCALAR-10</x:t>
        </x:is>
      </x:c>
      <x:c r="K229" s="76" t="inlineStr">
        <x:is>
          <x:t xml:space="preserve">DRAFT</x:t>
        </x:is>
      </x:c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</x:row>
    <x:row r="230">
      <x:c r="A230" s="78" t="inlineStr">
        <x:is>
          <x:t xml:space="preserve">B022</x:t>
        </x:is>
      </x:c>
      <x:c r="B230" s="76" t="inlineStr">
        <x:is>
          <x:t xml:space="preserve">FOOD-128#02</x:t>
        </x:is>
      </x:c>
      <x:c r="C230" s="76" t="inlineStr">
        <x:is>
          <x:t xml:space="preserve">SCALAR 9</x:t>
        </x:is>
      </x:c>
      <x:c r="D230" s="76" t="inlineStr">
        <x:is>
          <x:t xml:space="preserve">1</x:t>
        </x:is>
      </x:c>
      <x:c r="E230" s="76" t="inlineStr">
        <x:is>
          <x:t xml:space="preserve">Fat</x:t>
        </x:is>
      </x:c>
      <x:c r="F230" s="76" t="n">
        <x:v>256</x:v>
      </x:c>
      <x:c r="G230" s="76" t="inlineStr">
        <x:is>
          <x:t xml:space="preserve">inactive</x:t>
        </x:is>
      </x:c>
      <x:c r="H230" s="76" t="inlineStr">
        <x:is>
          <x:t xml:space="preserve">contributes 256</x:t>
        </x:is>
      </x:c>
      <x:c r="I230" s="76" t="inlineStr">
        <x:is>
          <x:t xml:space="preserve">REUSE</x:t>
        </x:is>
      </x:c>
      <x:c r="J230" s="76" t="inlineStr">
        <x:is>
          <x:t xml:space="preserve">B1 Fat | source BitGroup SCALAR-10</x:t>
        </x:is>
      </x:c>
      <x:c r="K230" s="76" t="inlineStr">
        <x:is>
          <x:t xml:space="preserve">DRAFT</x:t>
        </x:is>
      </x:c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</x:row>
    <x:row r="231">
      <x:c r="A231" s="78" t="inlineStr">
        <x:is>
          <x:t xml:space="preserve">B023</x:t>
        </x:is>
      </x:c>
      <x:c r="B231" s="76" t="inlineStr">
        <x:is>
          <x:t xml:space="preserve">FOOD-128#02</x:t>
        </x:is>
      </x:c>
      <x:c r="C231" s="76" t="inlineStr">
        <x:is>
          <x:t xml:space="preserve">SCALAR 10</x:t>
        </x:is>
      </x:c>
      <x:c r="D231" s="76" t="inlineStr">
        <x:is>
          <x:t xml:space="preserve">1</x:t>
        </x:is>
      </x:c>
      <x:c r="E231" s="76" t="inlineStr">
        <x:is>
          <x:t xml:space="preserve">Fat</x:t>
        </x:is>
      </x:c>
      <x:c r="F231" s="76" t="n">
        <x:v>512</x:v>
      </x:c>
      <x:c r="G231" s="76" t="inlineStr">
        <x:is>
          <x:t xml:space="preserve">inactive</x:t>
        </x:is>
      </x:c>
      <x:c r="H231" s="76" t="inlineStr">
        <x:is>
          <x:t xml:space="preserve">contributes 512</x:t>
        </x:is>
      </x:c>
      <x:c r="I231" s="76" t="inlineStr">
        <x:is>
          <x:t xml:space="preserve">REUSE</x:t>
        </x:is>
      </x:c>
      <x:c r="J231" s="76" t="inlineStr">
        <x:is>
          <x:t xml:space="preserve">B1 Fat | source BitGroup SCALAR-10</x:t>
        </x:is>
      </x:c>
      <x:c r="K231" s="76" t="inlineStr">
        <x:is>
          <x:t xml:space="preserve">DRAFT</x:t>
        </x:is>
      </x:c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</x:row>
    <x:row r="232">
      <x:c r="A232" s="78" t="inlineStr">
        <x:is>
          <x:t xml:space="preserve">B024</x:t>
        </x:is>
      </x:c>
      <x:c r="B232" s="76" t="inlineStr">
        <x:is>
          <x:t xml:space="preserve">FOOD-128#03</x:t>
        </x:is>
      </x:c>
      <x:c r="C232" s="76" t="inlineStr">
        <x:is>
          <x:t xml:space="preserve">SCALAR 1</x:t>
        </x:is>
      </x:c>
      <x:c r="D232" s="76" t="inlineStr">
        <x:is>
          <x:t xml:space="preserve">1</x:t>
        </x:is>
      </x:c>
      <x:c r="E232" s="76" t="inlineStr">
        <x:is>
          <x:t xml:space="preserve">Protein</x:t>
        </x:is>
      </x:c>
      <x:c r="F232" s="76" t="n">
        <x:v>1</x:v>
      </x:c>
      <x:c r="G232" s="76" t="inlineStr">
        <x:is>
          <x:t xml:space="preserve">inactive</x:t>
        </x:is>
      </x:c>
      <x:c r="H232" s="76" t="inlineStr">
        <x:is>
          <x:t xml:space="preserve">contributes 1</x:t>
        </x:is>
      </x:c>
      <x:c r="I232" s="76" t="inlineStr">
        <x:is>
          <x:t xml:space="preserve">REUSE</x:t>
        </x:is>
      </x:c>
      <x:c r="J232" s="76" t="inlineStr">
        <x:is>
          <x:t xml:space="preserve">C1 Protein | source BitGroup SCALAR-10</x:t>
        </x:is>
      </x:c>
      <x:c r="K232" s="76" t="inlineStr">
        <x:is>
          <x:t xml:space="preserve">DRAFT</x:t>
        </x:is>
      </x:c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</x:row>
    <x:row r="233">
      <x:c r="A233" s="78" t="inlineStr">
        <x:is>
          <x:t xml:space="preserve">B025</x:t>
        </x:is>
      </x:c>
      <x:c r="B233" s="76" t="inlineStr">
        <x:is>
          <x:t xml:space="preserve">FOOD-128#03</x:t>
        </x:is>
      </x:c>
      <x:c r="C233" s="76" t="inlineStr">
        <x:is>
          <x:t xml:space="preserve">SCALAR 2</x:t>
        </x:is>
      </x:c>
      <x:c r="D233" s="76" t="inlineStr">
        <x:is>
          <x:t xml:space="preserve">1</x:t>
        </x:is>
      </x:c>
      <x:c r="E233" s="76" t="inlineStr">
        <x:is>
          <x:t xml:space="preserve">Protein</x:t>
        </x:is>
      </x:c>
      <x:c r="F233" s="76" t="n">
        <x:v>2</x:v>
      </x:c>
      <x:c r="G233" s="76" t="inlineStr">
        <x:is>
          <x:t xml:space="preserve">inactive</x:t>
        </x:is>
      </x:c>
      <x:c r="H233" s="76" t="inlineStr">
        <x:is>
          <x:t xml:space="preserve">contributes 2</x:t>
        </x:is>
      </x:c>
      <x:c r="I233" s="76" t="inlineStr">
        <x:is>
          <x:t xml:space="preserve">REUSE</x:t>
        </x:is>
      </x:c>
      <x:c r="J233" s="76" t="inlineStr">
        <x:is>
          <x:t xml:space="preserve">C1 Protein | source BitGroup SCALAR-10</x:t>
        </x:is>
      </x:c>
      <x:c r="K233" s="76" t="inlineStr">
        <x:is>
          <x:t xml:space="preserve">DRAFT</x:t>
        </x:is>
      </x:c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</x:row>
    <x:row r="234">
      <x:c r="A234" s="78" t="inlineStr">
        <x:is>
          <x:t xml:space="preserve">B026</x:t>
        </x:is>
      </x:c>
      <x:c r="B234" s="76" t="inlineStr">
        <x:is>
          <x:t xml:space="preserve">FOOD-128#03</x:t>
        </x:is>
      </x:c>
      <x:c r="C234" s="76" t="inlineStr">
        <x:is>
          <x:t xml:space="preserve">SCALAR 3</x:t>
        </x:is>
      </x:c>
      <x:c r="D234" s="76" t="inlineStr">
        <x:is>
          <x:t xml:space="preserve">1</x:t>
        </x:is>
      </x:c>
      <x:c r="E234" s="76" t="inlineStr">
        <x:is>
          <x:t xml:space="preserve">Protein</x:t>
        </x:is>
      </x:c>
      <x:c r="F234" s="76" t="n">
        <x:v>4</x:v>
      </x:c>
      <x:c r="G234" s="76" t="inlineStr">
        <x:is>
          <x:t xml:space="preserve">inactive</x:t>
        </x:is>
      </x:c>
      <x:c r="H234" s="76" t="inlineStr">
        <x:is>
          <x:t xml:space="preserve">contributes 4</x:t>
        </x:is>
      </x:c>
      <x:c r="I234" s="76" t="inlineStr">
        <x:is>
          <x:t xml:space="preserve">REUSE</x:t>
        </x:is>
      </x:c>
      <x:c r="J234" s="76" t="inlineStr">
        <x:is>
          <x:t xml:space="preserve">C1 Protein | source BitGroup SCALAR-10</x:t>
        </x:is>
      </x:c>
      <x:c r="K234" s="76" t="inlineStr">
        <x:is>
          <x:t xml:space="preserve">DRAFT</x:t>
        </x:is>
      </x:c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</x:row>
    <x:row r="235">
      <x:c r="A235" s="78" t="inlineStr">
        <x:is>
          <x:t xml:space="preserve">B027</x:t>
        </x:is>
      </x:c>
      <x:c r="B235" s="76" t="inlineStr">
        <x:is>
          <x:t xml:space="preserve">FOOD-128#03</x:t>
        </x:is>
      </x:c>
      <x:c r="C235" s="76" t="inlineStr">
        <x:is>
          <x:t xml:space="preserve">SCALAR 4</x:t>
        </x:is>
      </x:c>
      <x:c r="D235" s="76" t="inlineStr">
        <x:is>
          <x:t xml:space="preserve">1</x:t>
        </x:is>
      </x:c>
      <x:c r="E235" s="76" t="inlineStr">
        <x:is>
          <x:t xml:space="preserve">Protein</x:t>
        </x:is>
      </x:c>
      <x:c r="F235" s="76" t="n">
        <x:v>8</x:v>
      </x:c>
      <x:c r="G235" s="76" t="inlineStr">
        <x:is>
          <x:t xml:space="preserve">inactive</x:t>
        </x:is>
      </x:c>
      <x:c r="H235" s="76" t="inlineStr">
        <x:is>
          <x:t xml:space="preserve">contributes 8</x:t>
        </x:is>
      </x:c>
      <x:c r="I235" s="76" t="inlineStr">
        <x:is>
          <x:t xml:space="preserve">REUSE</x:t>
        </x:is>
      </x:c>
      <x:c r="J235" s="76" t="inlineStr">
        <x:is>
          <x:t xml:space="preserve">C1 Protein | source BitGroup SCALAR-10</x:t>
        </x:is>
      </x:c>
      <x:c r="K235" s="76" t="inlineStr">
        <x:is>
          <x:t xml:space="preserve">DRAFT</x:t>
        </x:is>
      </x:c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</x:row>
    <x:row r="236">
      <x:c r="A236" s="78" t="inlineStr">
        <x:is>
          <x:t xml:space="preserve">B028</x:t>
        </x:is>
      </x:c>
      <x:c r="B236" s="76" t="inlineStr">
        <x:is>
          <x:t xml:space="preserve">FOOD-128#03</x:t>
        </x:is>
      </x:c>
      <x:c r="C236" s="76" t="inlineStr">
        <x:is>
          <x:t xml:space="preserve">SCALAR 5</x:t>
        </x:is>
      </x:c>
      <x:c r="D236" s="76" t="inlineStr">
        <x:is>
          <x:t xml:space="preserve">1</x:t>
        </x:is>
      </x:c>
      <x:c r="E236" s="76" t="inlineStr">
        <x:is>
          <x:t xml:space="preserve">Protein</x:t>
        </x:is>
      </x:c>
      <x:c r="F236" s="76" t="n">
        <x:v>16</x:v>
      </x:c>
      <x:c r="G236" s="76" t="inlineStr">
        <x:is>
          <x:t xml:space="preserve">inactive</x:t>
        </x:is>
      </x:c>
      <x:c r="H236" s="76" t="inlineStr">
        <x:is>
          <x:t xml:space="preserve">contributes 16</x:t>
        </x:is>
      </x:c>
      <x:c r="I236" s="76" t="inlineStr">
        <x:is>
          <x:t xml:space="preserve">REUSE</x:t>
        </x:is>
      </x:c>
      <x:c r="J236" s="76" t="inlineStr">
        <x:is>
          <x:t xml:space="preserve">C1 Protein | source BitGroup SCALAR-10</x:t>
        </x:is>
      </x:c>
      <x:c r="K236" s="76" t="inlineStr">
        <x:is>
          <x:t xml:space="preserve">DRAFT</x:t>
        </x:is>
      </x:c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</x:row>
    <x:row r="237">
      <x:c r="A237" s="78" t="inlineStr">
        <x:is>
          <x:t xml:space="preserve">B029</x:t>
        </x:is>
      </x:c>
      <x:c r="B237" s="76" t="inlineStr">
        <x:is>
          <x:t xml:space="preserve">FOOD-128#03</x:t>
        </x:is>
      </x:c>
      <x:c r="C237" s="76" t="inlineStr">
        <x:is>
          <x:t xml:space="preserve">SCALAR 6</x:t>
        </x:is>
      </x:c>
      <x:c r="D237" s="76" t="inlineStr">
        <x:is>
          <x:t xml:space="preserve">1</x:t>
        </x:is>
      </x:c>
      <x:c r="E237" s="76" t="inlineStr">
        <x:is>
          <x:t xml:space="preserve">Protein</x:t>
        </x:is>
      </x:c>
      <x:c r="F237" s="76" t="n">
        <x:v>32</x:v>
      </x:c>
      <x:c r="G237" s="76" t="inlineStr">
        <x:is>
          <x:t xml:space="preserve">inactive</x:t>
        </x:is>
      </x:c>
      <x:c r="H237" s="76" t="inlineStr">
        <x:is>
          <x:t xml:space="preserve">contributes 32</x:t>
        </x:is>
      </x:c>
      <x:c r="I237" s="76" t="inlineStr">
        <x:is>
          <x:t xml:space="preserve">REUSE</x:t>
        </x:is>
      </x:c>
      <x:c r="J237" s="76" t="inlineStr">
        <x:is>
          <x:t xml:space="preserve">C1 Protein | source BitGroup SCALAR-10</x:t>
        </x:is>
      </x:c>
      <x:c r="K237" s="76" t="inlineStr">
        <x:is>
          <x:t xml:space="preserve">DRAFT</x:t>
        </x:is>
      </x:c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</x:row>
    <x:row r="238">
      <x:c r="A238" s="78" t="inlineStr">
        <x:is>
          <x:t xml:space="preserve">B030</x:t>
        </x:is>
      </x:c>
      <x:c r="B238" s="76" t="inlineStr">
        <x:is>
          <x:t xml:space="preserve">FOOD-128#03</x:t>
        </x:is>
      </x:c>
      <x:c r="C238" s="76" t="inlineStr">
        <x:is>
          <x:t xml:space="preserve">SCALAR 7</x:t>
        </x:is>
      </x:c>
      <x:c r="D238" s="76" t="inlineStr">
        <x:is>
          <x:t xml:space="preserve">1</x:t>
        </x:is>
      </x:c>
      <x:c r="E238" s="76" t="inlineStr">
        <x:is>
          <x:t xml:space="preserve">Protein</x:t>
        </x:is>
      </x:c>
      <x:c r="F238" s="76" t="n">
        <x:v>64</x:v>
      </x:c>
      <x:c r="G238" s="76" t="inlineStr">
        <x:is>
          <x:t xml:space="preserve">inactive</x:t>
        </x:is>
      </x:c>
      <x:c r="H238" s="76" t="inlineStr">
        <x:is>
          <x:t xml:space="preserve">contributes 64</x:t>
        </x:is>
      </x:c>
      <x:c r="I238" s="76" t="inlineStr">
        <x:is>
          <x:t xml:space="preserve">REUSE</x:t>
        </x:is>
      </x:c>
      <x:c r="J238" s="76" t="inlineStr">
        <x:is>
          <x:t xml:space="preserve">C1 Protein | source BitGroup SCALAR-10</x:t>
        </x:is>
      </x:c>
      <x:c r="K238" s="76" t="inlineStr">
        <x:is>
          <x:t xml:space="preserve">DRAFT</x:t>
        </x:is>
      </x:c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</x:row>
    <x:row r="239">
      <x:c r="A239" s="78" t="inlineStr">
        <x:is>
          <x:t xml:space="preserve">B031</x:t>
        </x:is>
      </x:c>
      <x:c r="B239" s="76" t="inlineStr">
        <x:is>
          <x:t xml:space="preserve">FOOD-128#03</x:t>
        </x:is>
      </x:c>
      <x:c r="C239" s="76" t="inlineStr">
        <x:is>
          <x:t xml:space="preserve">SCALAR 8</x:t>
        </x:is>
      </x:c>
      <x:c r="D239" s="76" t="inlineStr">
        <x:is>
          <x:t xml:space="preserve">1</x:t>
        </x:is>
      </x:c>
      <x:c r="E239" s="76" t="inlineStr">
        <x:is>
          <x:t xml:space="preserve">Protein</x:t>
        </x:is>
      </x:c>
      <x:c r="F239" s="76" t="n">
        <x:v>128</x:v>
      </x:c>
      <x:c r="G239" s="76" t="inlineStr">
        <x:is>
          <x:t xml:space="preserve">inactive</x:t>
        </x:is>
      </x:c>
      <x:c r="H239" s="76" t="inlineStr">
        <x:is>
          <x:t xml:space="preserve">contributes 128</x:t>
        </x:is>
      </x:c>
      <x:c r="I239" s="76" t="inlineStr">
        <x:is>
          <x:t xml:space="preserve">REUSE</x:t>
        </x:is>
      </x:c>
      <x:c r="J239" s="76" t="inlineStr">
        <x:is>
          <x:t xml:space="preserve">C1 Protein | source BitGroup SCALAR-10</x:t>
        </x:is>
      </x:c>
      <x:c r="K239" s="76" t="inlineStr">
        <x:is>
          <x:t xml:space="preserve">DRAFT</x:t>
        </x:is>
      </x:c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</x:row>
    <x:row r="240">
      <x:c r="A240" s="78" t="inlineStr">
        <x:is>
          <x:t xml:space="preserve">B032</x:t>
        </x:is>
      </x:c>
      <x:c r="B240" s="76" t="inlineStr">
        <x:is>
          <x:t xml:space="preserve">FOOD-128#03</x:t>
        </x:is>
      </x:c>
      <x:c r="C240" s="76" t="inlineStr">
        <x:is>
          <x:t xml:space="preserve">SCALAR 9</x:t>
        </x:is>
      </x:c>
      <x:c r="D240" s="76" t="inlineStr">
        <x:is>
          <x:t xml:space="preserve">1</x:t>
        </x:is>
      </x:c>
      <x:c r="E240" s="76" t="inlineStr">
        <x:is>
          <x:t xml:space="preserve">Protein</x:t>
        </x:is>
      </x:c>
      <x:c r="F240" s="76" t="n">
        <x:v>256</x:v>
      </x:c>
      <x:c r="G240" s="76" t="inlineStr">
        <x:is>
          <x:t xml:space="preserve">inactive</x:t>
        </x:is>
      </x:c>
      <x:c r="H240" s="76" t="inlineStr">
        <x:is>
          <x:t xml:space="preserve">contributes 256</x:t>
        </x:is>
      </x:c>
      <x:c r="I240" s="76" t="inlineStr">
        <x:is>
          <x:t xml:space="preserve">REUSE</x:t>
        </x:is>
      </x:c>
      <x:c r="J240" s="76" t="inlineStr">
        <x:is>
          <x:t xml:space="preserve">C1 Protein | source BitGroup SCALAR-10</x:t>
        </x:is>
      </x:c>
      <x:c r="K240" s="76" t="inlineStr">
        <x:is>
          <x:t xml:space="preserve">DRAFT</x:t>
        </x:is>
      </x:c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</x:row>
    <x:row r="241">
      <x:c r="A241" s="78" t="inlineStr">
        <x:is>
          <x:t xml:space="preserve">B033</x:t>
        </x:is>
      </x:c>
      <x:c r="B241" s="76" t="inlineStr">
        <x:is>
          <x:t xml:space="preserve">FOOD-128#03</x:t>
        </x:is>
      </x:c>
      <x:c r="C241" s="76" t="inlineStr">
        <x:is>
          <x:t xml:space="preserve">SCALAR 10</x:t>
        </x:is>
      </x:c>
      <x:c r="D241" s="76" t="inlineStr">
        <x:is>
          <x:t xml:space="preserve">1</x:t>
        </x:is>
      </x:c>
      <x:c r="E241" s="76" t="inlineStr">
        <x:is>
          <x:t xml:space="preserve">Protein</x:t>
        </x:is>
      </x:c>
      <x:c r="F241" s="76" t="n">
        <x:v>512</x:v>
      </x:c>
      <x:c r="G241" s="76" t="inlineStr">
        <x:is>
          <x:t xml:space="preserve">inactive</x:t>
        </x:is>
      </x:c>
      <x:c r="H241" s="76" t="inlineStr">
        <x:is>
          <x:t xml:space="preserve">contributes 512</x:t>
        </x:is>
      </x:c>
      <x:c r="I241" s="76" t="inlineStr">
        <x:is>
          <x:t xml:space="preserve">REUSE</x:t>
        </x:is>
      </x:c>
      <x:c r="J241" s="76" t="inlineStr">
        <x:is>
          <x:t xml:space="preserve">C1 Protein | source BitGroup SCALAR-10</x:t>
        </x:is>
      </x:c>
      <x:c r="K241" s="76" t="inlineStr">
        <x:is>
          <x:t xml:space="preserve">DRAFT</x:t>
        </x:is>
      </x:c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</x:row>
    <x:row r="242">
      <x:c r="A242" s="78" t="inlineStr">
        <x:is>
          <x:t xml:space="preserve">B034</x:t>
        </x:is>
      </x:c>
      <x:c r="B242" s="76" t="inlineStr">
        <x:is>
          <x:t xml:space="preserve">FOOD-128#04</x:t>
        </x:is>
      </x:c>
      <x:c r="C242" s="76" t="inlineStr">
        <x:is>
          <x:t xml:space="preserve">SCALAR 1</x:t>
        </x:is>
      </x:c>
      <x:c r="D242" s="76" t="inlineStr">
        <x:is>
          <x:t xml:space="preserve">1</x:t>
        </x:is>
      </x:c>
      <x:c r="E242" s="76" t="inlineStr">
        <x:is>
          <x:t xml:space="preserve">Carbohydrates</x:t>
        </x:is>
      </x:c>
      <x:c r="F242" s="76" t="n">
        <x:v>1</x:v>
      </x:c>
      <x:c r="G242" s="76" t="inlineStr">
        <x:is>
          <x:t xml:space="preserve">inactive</x:t>
        </x:is>
      </x:c>
      <x:c r="H242" s="76" t="inlineStr">
        <x:is>
          <x:t xml:space="preserve">contributes 1</x:t>
        </x:is>
      </x:c>
      <x:c r="I242" s="76" t="inlineStr">
        <x:is>
          <x:t xml:space="preserve">REUSE</x:t>
        </x:is>
      </x:c>
      <x:c r="J242" s="76" t="inlineStr">
        <x:is>
          <x:t xml:space="preserve">D1 Carbohydrates | source BitGroup SCALAR-10</x:t>
        </x:is>
      </x:c>
      <x:c r="K242" s="76" t="inlineStr">
        <x:is>
          <x:t xml:space="preserve">DRAFT</x:t>
        </x:is>
      </x:c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</x:row>
    <x:row r="243">
      <x:c r="A243" s="78" t="inlineStr">
        <x:is>
          <x:t xml:space="preserve">B035</x:t>
        </x:is>
      </x:c>
      <x:c r="B243" s="76" t="inlineStr">
        <x:is>
          <x:t xml:space="preserve">FOOD-128#04</x:t>
        </x:is>
      </x:c>
      <x:c r="C243" s="76" t="inlineStr">
        <x:is>
          <x:t xml:space="preserve">SCALAR 2</x:t>
        </x:is>
      </x:c>
      <x:c r="D243" s="76" t="inlineStr">
        <x:is>
          <x:t xml:space="preserve">1</x:t>
        </x:is>
      </x:c>
      <x:c r="E243" s="76" t="inlineStr">
        <x:is>
          <x:t xml:space="preserve">Carbohydrates</x:t>
        </x:is>
      </x:c>
      <x:c r="F243" s="76" t="n">
        <x:v>2</x:v>
      </x:c>
      <x:c r="G243" s="76" t="inlineStr">
        <x:is>
          <x:t xml:space="preserve">inactive</x:t>
        </x:is>
      </x:c>
      <x:c r="H243" s="76" t="inlineStr">
        <x:is>
          <x:t xml:space="preserve">contributes 2</x:t>
        </x:is>
      </x:c>
      <x:c r="I243" s="76" t="inlineStr">
        <x:is>
          <x:t xml:space="preserve">REUSE</x:t>
        </x:is>
      </x:c>
      <x:c r="J243" s="76" t="inlineStr">
        <x:is>
          <x:t xml:space="preserve">D1 Carbohydrates | source BitGroup SCALAR-10</x:t>
        </x:is>
      </x:c>
      <x:c r="K243" s="76" t="inlineStr">
        <x:is>
          <x:t xml:space="preserve">DRAFT</x:t>
        </x:is>
      </x:c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</x:row>
    <x:row r="244">
      <x:c r="A244" s="78" t="inlineStr">
        <x:is>
          <x:t xml:space="preserve">B036</x:t>
        </x:is>
      </x:c>
      <x:c r="B244" s="76" t="inlineStr">
        <x:is>
          <x:t xml:space="preserve">FOOD-128#04</x:t>
        </x:is>
      </x:c>
      <x:c r="C244" s="76" t="inlineStr">
        <x:is>
          <x:t xml:space="preserve">SCALAR 3</x:t>
        </x:is>
      </x:c>
      <x:c r="D244" s="76" t="inlineStr">
        <x:is>
          <x:t xml:space="preserve">1</x:t>
        </x:is>
      </x:c>
      <x:c r="E244" s="76" t="inlineStr">
        <x:is>
          <x:t xml:space="preserve">Carbohydrates</x:t>
        </x:is>
      </x:c>
      <x:c r="F244" s="76" t="n">
        <x:v>4</x:v>
      </x:c>
      <x:c r="G244" s="76" t="inlineStr">
        <x:is>
          <x:t xml:space="preserve">inactive</x:t>
        </x:is>
      </x:c>
      <x:c r="H244" s="76" t="inlineStr">
        <x:is>
          <x:t xml:space="preserve">contributes 4</x:t>
        </x:is>
      </x:c>
      <x:c r="I244" s="76" t="inlineStr">
        <x:is>
          <x:t xml:space="preserve">REUSE</x:t>
        </x:is>
      </x:c>
      <x:c r="J244" s="76" t="inlineStr">
        <x:is>
          <x:t xml:space="preserve">D1 Carbohydrates | source BitGroup SCALAR-10</x:t>
        </x:is>
      </x:c>
      <x:c r="K244" s="76" t="inlineStr">
        <x:is>
          <x:t xml:space="preserve">DRAFT</x:t>
        </x:is>
      </x:c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</x:row>
    <x:row r="245">
      <x:c r="A245" s="78" t="inlineStr">
        <x:is>
          <x:t xml:space="preserve">B037</x:t>
        </x:is>
      </x:c>
      <x:c r="B245" s="76" t="inlineStr">
        <x:is>
          <x:t xml:space="preserve">FOOD-128#04</x:t>
        </x:is>
      </x:c>
      <x:c r="C245" s="76" t="inlineStr">
        <x:is>
          <x:t xml:space="preserve">SCALAR 4</x:t>
        </x:is>
      </x:c>
      <x:c r="D245" s="76" t="inlineStr">
        <x:is>
          <x:t xml:space="preserve">1</x:t>
        </x:is>
      </x:c>
      <x:c r="E245" s="76" t="inlineStr">
        <x:is>
          <x:t xml:space="preserve">Carbohydrates</x:t>
        </x:is>
      </x:c>
      <x:c r="F245" s="76" t="n">
        <x:v>8</x:v>
      </x:c>
      <x:c r="G245" s="76" t="inlineStr">
        <x:is>
          <x:t xml:space="preserve">inactive</x:t>
        </x:is>
      </x:c>
      <x:c r="H245" s="76" t="inlineStr">
        <x:is>
          <x:t xml:space="preserve">contributes 8</x:t>
        </x:is>
      </x:c>
      <x:c r="I245" s="76" t="inlineStr">
        <x:is>
          <x:t xml:space="preserve">REUSE</x:t>
        </x:is>
      </x:c>
      <x:c r="J245" s="76" t="inlineStr">
        <x:is>
          <x:t xml:space="preserve">D1 Carbohydrates | source BitGroup SCALAR-10</x:t>
        </x:is>
      </x:c>
      <x:c r="K245" s="76" t="inlineStr">
        <x:is>
          <x:t xml:space="preserve">DRAFT</x:t>
        </x:is>
      </x:c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</x:row>
    <x:row r="246">
      <x:c r="A246" s="78" t="inlineStr">
        <x:is>
          <x:t xml:space="preserve">B038</x:t>
        </x:is>
      </x:c>
      <x:c r="B246" s="76" t="inlineStr">
        <x:is>
          <x:t xml:space="preserve">FOOD-128#04</x:t>
        </x:is>
      </x:c>
      <x:c r="C246" s="76" t="inlineStr">
        <x:is>
          <x:t xml:space="preserve">SCALAR 5</x:t>
        </x:is>
      </x:c>
      <x:c r="D246" s="76" t="inlineStr">
        <x:is>
          <x:t xml:space="preserve">1</x:t>
        </x:is>
      </x:c>
      <x:c r="E246" s="76" t="inlineStr">
        <x:is>
          <x:t xml:space="preserve">Carbohydrates</x:t>
        </x:is>
      </x:c>
      <x:c r="F246" s="76" t="n">
        <x:v>16</x:v>
      </x:c>
      <x:c r="G246" s="76" t="inlineStr">
        <x:is>
          <x:t xml:space="preserve">inactive</x:t>
        </x:is>
      </x:c>
      <x:c r="H246" s="76" t="inlineStr">
        <x:is>
          <x:t xml:space="preserve">contributes 16</x:t>
        </x:is>
      </x:c>
      <x:c r="I246" s="76" t="inlineStr">
        <x:is>
          <x:t xml:space="preserve">REUSE</x:t>
        </x:is>
      </x:c>
      <x:c r="J246" s="76" t="inlineStr">
        <x:is>
          <x:t xml:space="preserve">D1 Carbohydrates | source BitGroup SCALAR-10</x:t>
        </x:is>
      </x:c>
      <x:c r="K246" s="76" t="inlineStr">
        <x:is>
          <x:t xml:space="preserve">DRAFT</x:t>
        </x:is>
      </x:c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</x:row>
    <x:row r="247">
      <x:c r="A247" s="78" t="inlineStr">
        <x:is>
          <x:t xml:space="preserve">B039</x:t>
        </x:is>
      </x:c>
      <x:c r="B247" s="76" t="inlineStr">
        <x:is>
          <x:t xml:space="preserve">FOOD-128#04</x:t>
        </x:is>
      </x:c>
      <x:c r="C247" s="76" t="inlineStr">
        <x:is>
          <x:t xml:space="preserve">SCALAR 6</x:t>
        </x:is>
      </x:c>
      <x:c r="D247" s="76" t="inlineStr">
        <x:is>
          <x:t xml:space="preserve">1</x:t>
        </x:is>
      </x:c>
      <x:c r="E247" s="76" t="inlineStr">
        <x:is>
          <x:t xml:space="preserve">Carbohydrates</x:t>
        </x:is>
      </x:c>
      <x:c r="F247" s="76" t="n">
        <x:v>32</x:v>
      </x:c>
      <x:c r="G247" s="76" t="inlineStr">
        <x:is>
          <x:t xml:space="preserve">inactive</x:t>
        </x:is>
      </x:c>
      <x:c r="H247" s="76" t="inlineStr">
        <x:is>
          <x:t xml:space="preserve">contributes 32</x:t>
        </x:is>
      </x:c>
      <x:c r="I247" s="76" t="inlineStr">
        <x:is>
          <x:t xml:space="preserve">REUSE</x:t>
        </x:is>
      </x:c>
      <x:c r="J247" s="76" t="inlineStr">
        <x:is>
          <x:t xml:space="preserve">D1 Carbohydrates | source BitGroup SCALAR-10</x:t>
        </x:is>
      </x:c>
      <x:c r="K247" s="76" t="inlineStr">
        <x:is>
          <x:t xml:space="preserve">DRAFT</x:t>
        </x:is>
      </x:c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</x:row>
    <x:row r="248">
      <x:c r="A248" s="78" t="inlineStr">
        <x:is>
          <x:t xml:space="preserve">B040</x:t>
        </x:is>
      </x:c>
      <x:c r="B248" s="76" t="inlineStr">
        <x:is>
          <x:t xml:space="preserve">FOOD-128#04</x:t>
        </x:is>
      </x:c>
      <x:c r="C248" s="76" t="inlineStr">
        <x:is>
          <x:t xml:space="preserve">SCALAR 7</x:t>
        </x:is>
      </x:c>
      <x:c r="D248" s="76" t="inlineStr">
        <x:is>
          <x:t xml:space="preserve">1</x:t>
        </x:is>
      </x:c>
      <x:c r="E248" s="76" t="inlineStr">
        <x:is>
          <x:t xml:space="preserve">Carbohydrates</x:t>
        </x:is>
      </x:c>
      <x:c r="F248" s="76" t="n">
        <x:v>64</x:v>
      </x:c>
      <x:c r="G248" s="76" t="inlineStr">
        <x:is>
          <x:t xml:space="preserve">inactive</x:t>
        </x:is>
      </x:c>
      <x:c r="H248" s="76" t="inlineStr">
        <x:is>
          <x:t xml:space="preserve">contributes 64</x:t>
        </x:is>
      </x:c>
      <x:c r="I248" s="76" t="inlineStr">
        <x:is>
          <x:t xml:space="preserve">REUSE</x:t>
        </x:is>
      </x:c>
      <x:c r="J248" s="76" t="inlineStr">
        <x:is>
          <x:t xml:space="preserve">D1 Carbohydrates | source BitGroup SCALAR-10</x:t>
        </x:is>
      </x:c>
      <x:c r="K248" s="76" t="inlineStr">
        <x:is>
          <x:t xml:space="preserve">DRAFT</x:t>
        </x:is>
      </x:c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</x:row>
    <x:row r="249">
      <x:c r="A249" s="78" t="inlineStr">
        <x:is>
          <x:t xml:space="preserve">B041</x:t>
        </x:is>
      </x:c>
      <x:c r="B249" s="76" t="inlineStr">
        <x:is>
          <x:t xml:space="preserve">FOOD-128#04</x:t>
        </x:is>
      </x:c>
      <x:c r="C249" s="76" t="inlineStr">
        <x:is>
          <x:t xml:space="preserve">SCALAR 8</x:t>
        </x:is>
      </x:c>
      <x:c r="D249" s="76" t="inlineStr">
        <x:is>
          <x:t xml:space="preserve">1</x:t>
        </x:is>
      </x:c>
      <x:c r="E249" s="76" t="inlineStr">
        <x:is>
          <x:t xml:space="preserve">Carbohydrates</x:t>
        </x:is>
      </x:c>
      <x:c r="F249" s="76" t="n">
        <x:v>128</x:v>
      </x:c>
      <x:c r="G249" s="76" t="inlineStr">
        <x:is>
          <x:t xml:space="preserve">inactive</x:t>
        </x:is>
      </x:c>
      <x:c r="H249" s="76" t="inlineStr">
        <x:is>
          <x:t xml:space="preserve">contributes 128</x:t>
        </x:is>
      </x:c>
      <x:c r="I249" s="76" t="inlineStr">
        <x:is>
          <x:t xml:space="preserve">REUSE</x:t>
        </x:is>
      </x:c>
      <x:c r="J249" s="76" t="inlineStr">
        <x:is>
          <x:t xml:space="preserve">D1 Carbohydrates | source BitGroup SCALAR-10</x:t>
        </x:is>
      </x:c>
      <x:c r="K249" s="76" t="inlineStr">
        <x:is>
          <x:t xml:space="preserve">DRAFT</x:t>
        </x:is>
      </x:c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</x:row>
    <x:row r="250">
      <x:c r="A250" s="78" t="inlineStr">
        <x:is>
          <x:t xml:space="preserve">B042</x:t>
        </x:is>
      </x:c>
      <x:c r="B250" s="76" t="inlineStr">
        <x:is>
          <x:t xml:space="preserve">FOOD-128#04</x:t>
        </x:is>
      </x:c>
      <x:c r="C250" s="76" t="inlineStr">
        <x:is>
          <x:t xml:space="preserve">SCALAR 9</x:t>
        </x:is>
      </x:c>
      <x:c r="D250" s="76" t="inlineStr">
        <x:is>
          <x:t xml:space="preserve">1</x:t>
        </x:is>
      </x:c>
      <x:c r="E250" s="76" t="inlineStr">
        <x:is>
          <x:t xml:space="preserve">Carbohydrates</x:t>
        </x:is>
      </x:c>
      <x:c r="F250" s="76" t="n">
        <x:v>256</x:v>
      </x:c>
      <x:c r="G250" s="76" t="inlineStr">
        <x:is>
          <x:t xml:space="preserve">inactive</x:t>
        </x:is>
      </x:c>
      <x:c r="H250" s="76" t="inlineStr">
        <x:is>
          <x:t xml:space="preserve">contributes 256</x:t>
        </x:is>
      </x:c>
      <x:c r="I250" s="76" t="inlineStr">
        <x:is>
          <x:t xml:space="preserve">REUSE</x:t>
        </x:is>
      </x:c>
      <x:c r="J250" s="76" t="inlineStr">
        <x:is>
          <x:t xml:space="preserve">D1 Carbohydrates | source BitGroup SCALAR-10</x:t>
        </x:is>
      </x:c>
      <x:c r="K250" s="76" t="inlineStr">
        <x:is>
          <x:t xml:space="preserve">DRAFT</x:t>
        </x:is>
      </x:c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</x:row>
    <x:row r="251">
      <x:c r="A251" s="78" t="inlineStr">
        <x:is>
          <x:t xml:space="preserve">B043</x:t>
        </x:is>
      </x:c>
      <x:c r="B251" s="76" t="inlineStr">
        <x:is>
          <x:t xml:space="preserve">FOOD-128#04</x:t>
        </x:is>
      </x:c>
      <x:c r="C251" s="76" t="inlineStr">
        <x:is>
          <x:t xml:space="preserve">SCALAR 10</x:t>
        </x:is>
      </x:c>
      <x:c r="D251" s="76" t="inlineStr">
        <x:is>
          <x:t xml:space="preserve">1</x:t>
        </x:is>
      </x:c>
      <x:c r="E251" s="76" t="inlineStr">
        <x:is>
          <x:t xml:space="preserve">Carbohydrates</x:t>
        </x:is>
      </x:c>
      <x:c r="F251" s="76" t="n">
        <x:v>512</x:v>
      </x:c>
      <x:c r="G251" s="76" t="inlineStr">
        <x:is>
          <x:t xml:space="preserve">inactive</x:t>
        </x:is>
      </x:c>
      <x:c r="H251" s="76" t="inlineStr">
        <x:is>
          <x:t xml:space="preserve">contributes 512</x:t>
        </x:is>
      </x:c>
      <x:c r="I251" s="76" t="inlineStr">
        <x:is>
          <x:t xml:space="preserve">REUSE</x:t>
        </x:is>
      </x:c>
      <x:c r="J251" s="76" t="inlineStr">
        <x:is>
          <x:t xml:space="preserve">D1 Carbohydrates | source BitGroup SCALAR-10</x:t>
        </x:is>
      </x:c>
      <x:c r="K251" s="76" t="inlineStr">
        <x:is>
          <x:t xml:space="preserve">DRAFT</x:t>
        </x:is>
      </x:c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</x:row>
    <x:row r="252">
      <x:c r="A252" s="78" t="inlineStr">
        <x:is>
          <x:t xml:space="preserve">B044</x:t>
        </x:is>
      </x:c>
      <x:c r="B252" s="76" t="inlineStr">
        <x:is>
          <x:t xml:space="preserve">FOOD-128#05</x:t>
        </x:is>
      </x:c>
      <x:c r="C252" s="76" t="inlineStr">
        <x:is>
          <x:t xml:space="preserve">SCALAR 1</x:t>
        </x:is>
      </x:c>
      <x:c r="D252" s="76" t="inlineStr">
        <x:is>
          <x:t xml:space="preserve">1</x:t>
        </x:is>
      </x:c>
      <x:c r="E252" s="76" t="inlineStr">
        <x:is>
          <x:t xml:space="preserve">Sweet</x:t>
        </x:is>
      </x:c>
      <x:c r="F252" s="76" t="n">
        <x:v>1</x:v>
      </x:c>
      <x:c r="G252" s="76" t="inlineStr">
        <x:is>
          <x:t xml:space="preserve">inactive</x:t>
        </x:is>
      </x:c>
      <x:c r="H252" s="76" t="inlineStr">
        <x:is>
          <x:t xml:space="preserve">contributes 1</x:t>
        </x:is>
      </x:c>
      <x:c r="I252" s="76" t="inlineStr">
        <x:is>
          <x:t xml:space="preserve">REUSE</x:t>
        </x:is>
      </x:c>
      <x:c r="J252" s="76" t="inlineStr">
        <x:is>
          <x:t xml:space="preserve">E1 Sweet | source BitGroup SCALAR-7</x:t>
        </x:is>
      </x:c>
      <x:c r="K252" s="76" t="inlineStr">
        <x:is>
          <x:t xml:space="preserve">DRAFT</x:t>
        </x:is>
      </x:c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</x:row>
    <x:row r="253">
      <x:c r="A253" s="78" t="inlineStr">
        <x:is>
          <x:t xml:space="preserve">B045</x:t>
        </x:is>
      </x:c>
      <x:c r="B253" s="76" t="inlineStr">
        <x:is>
          <x:t xml:space="preserve">FOOD-128#05</x:t>
        </x:is>
      </x:c>
      <x:c r="C253" s="76" t="inlineStr">
        <x:is>
          <x:t xml:space="preserve">SCALAR 2</x:t>
        </x:is>
      </x:c>
      <x:c r="D253" s="76" t="inlineStr">
        <x:is>
          <x:t xml:space="preserve">1</x:t>
        </x:is>
      </x:c>
      <x:c r="E253" s="76" t="inlineStr">
        <x:is>
          <x:t xml:space="preserve">Sweet</x:t>
        </x:is>
      </x:c>
      <x:c r="F253" s="76" t="n">
        <x:v>2</x:v>
      </x:c>
      <x:c r="G253" s="76" t="inlineStr">
        <x:is>
          <x:t xml:space="preserve">inactive</x:t>
        </x:is>
      </x:c>
      <x:c r="H253" s="76" t="inlineStr">
        <x:is>
          <x:t xml:space="preserve">contributes 2</x:t>
        </x:is>
      </x:c>
      <x:c r="I253" s="76" t="inlineStr">
        <x:is>
          <x:t xml:space="preserve">REUSE</x:t>
        </x:is>
      </x:c>
      <x:c r="J253" s="76" t="inlineStr">
        <x:is>
          <x:t xml:space="preserve">E1 Sweet | source BitGroup SCALAR-7</x:t>
        </x:is>
      </x:c>
      <x:c r="K253" s="76" t="inlineStr">
        <x:is>
          <x:t xml:space="preserve">DRAFT</x:t>
        </x:is>
      </x:c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</x:row>
    <x:row r="254">
      <x:c r="A254" s="78" t="inlineStr">
        <x:is>
          <x:t xml:space="preserve">B046</x:t>
        </x:is>
      </x:c>
      <x:c r="B254" s="76" t="inlineStr">
        <x:is>
          <x:t xml:space="preserve">FOOD-128#05</x:t>
        </x:is>
      </x:c>
      <x:c r="C254" s="76" t="inlineStr">
        <x:is>
          <x:t xml:space="preserve">SCALAR 3</x:t>
        </x:is>
      </x:c>
      <x:c r="D254" s="76" t="inlineStr">
        <x:is>
          <x:t xml:space="preserve">1</x:t>
        </x:is>
      </x:c>
      <x:c r="E254" s="76" t="inlineStr">
        <x:is>
          <x:t xml:space="preserve">Sweet</x:t>
        </x:is>
      </x:c>
      <x:c r="F254" s="76" t="n">
        <x:v>4</x:v>
      </x:c>
      <x:c r="G254" s="76" t="inlineStr">
        <x:is>
          <x:t xml:space="preserve">inactive</x:t>
        </x:is>
      </x:c>
      <x:c r="H254" s="76" t="inlineStr">
        <x:is>
          <x:t xml:space="preserve">contributes 4</x:t>
        </x:is>
      </x:c>
      <x:c r="I254" s="76" t="inlineStr">
        <x:is>
          <x:t xml:space="preserve">REUSE</x:t>
        </x:is>
      </x:c>
      <x:c r="J254" s="76" t="inlineStr">
        <x:is>
          <x:t xml:space="preserve">E1 Sweet | source BitGroup SCALAR-7</x:t>
        </x:is>
      </x:c>
      <x:c r="K254" s="76" t="inlineStr">
        <x:is>
          <x:t xml:space="preserve">DRAFT</x:t>
        </x:is>
      </x:c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</x:row>
    <x:row r="255">
      <x:c r="A255" s="78" t="inlineStr">
        <x:is>
          <x:t xml:space="preserve">B047</x:t>
        </x:is>
      </x:c>
      <x:c r="B255" s="76" t="inlineStr">
        <x:is>
          <x:t xml:space="preserve">FOOD-128#05</x:t>
        </x:is>
      </x:c>
      <x:c r="C255" s="76" t="inlineStr">
        <x:is>
          <x:t xml:space="preserve">SCALAR 4</x:t>
        </x:is>
      </x:c>
      <x:c r="D255" s="76" t="inlineStr">
        <x:is>
          <x:t xml:space="preserve">1</x:t>
        </x:is>
      </x:c>
      <x:c r="E255" s="76" t="inlineStr">
        <x:is>
          <x:t xml:space="preserve">Sweet</x:t>
        </x:is>
      </x:c>
      <x:c r="F255" s="76" t="n">
        <x:v>8</x:v>
      </x:c>
      <x:c r="G255" s="76" t="inlineStr">
        <x:is>
          <x:t xml:space="preserve">inactive</x:t>
        </x:is>
      </x:c>
      <x:c r="H255" s="76" t="inlineStr">
        <x:is>
          <x:t xml:space="preserve">contributes 8</x:t>
        </x:is>
      </x:c>
      <x:c r="I255" s="76" t="inlineStr">
        <x:is>
          <x:t xml:space="preserve">REUSE</x:t>
        </x:is>
      </x:c>
      <x:c r="J255" s="76" t="inlineStr">
        <x:is>
          <x:t xml:space="preserve">E1 Sweet | source BitGroup SCALAR-7</x:t>
        </x:is>
      </x:c>
      <x:c r="K255" s="76" t="inlineStr">
        <x:is>
          <x:t xml:space="preserve">DRAFT</x:t>
        </x:is>
      </x:c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</x:row>
    <x:row r="256">
      <x:c r="A256" s="78" t="inlineStr">
        <x:is>
          <x:t xml:space="preserve">B048</x:t>
        </x:is>
      </x:c>
      <x:c r="B256" s="76" t="inlineStr">
        <x:is>
          <x:t xml:space="preserve">FOOD-128#05</x:t>
        </x:is>
      </x:c>
      <x:c r="C256" s="76" t="inlineStr">
        <x:is>
          <x:t xml:space="preserve">SCALAR 5</x:t>
        </x:is>
      </x:c>
      <x:c r="D256" s="76" t="inlineStr">
        <x:is>
          <x:t xml:space="preserve">1</x:t>
        </x:is>
      </x:c>
      <x:c r="E256" s="76" t="inlineStr">
        <x:is>
          <x:t xml:space="preserve">Sweet</x:t>
        </x:is>
      </x:c>
      <x:c r="F256" s="76" t="n">
        <x:v>16</x:v>
      </x:c>
      <x:c r="G256" s="76" t="inlineStr">
        <x:is>
          <x:t xml:space="preserve">inactive</x:t>
        </x:is>
      </x:c>
      <x:c r="H256" s="76" t="inlineStr">
        <x:is>
          <x:t xml:space="preserve">contributes 16</x:t>
        </x:is>
      </x:c>
      <x:c r="I256" s="76" t="inlineStr">
        <x:is>
          <x:t xml:space="preserve">REUSE</x:t>
        </x:is>
      </x:c>
      <x:c r="J256" s="76" t="inlineStr">
        <x:is>
          <x:t xml:space="preserve">E1 Sweet | source BitGroup SCALAR-7</x:t>
        </x:is>
      </x:c>
      <x:c r="K256" s="76" t="inlineStr">
        <x:is>
          <x:t xml:space="preserve">DRAFT</x:t>
        </x:is>
      </x:c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</x:row>
    <x:row r="257">
      <x:c r="A257" s="78" t="inlineStr">
        <x:is>
          <x:t xml:space="preserve">B049</x:t>
        </x:is>
      </x:c>
      <x:c r="B257" s="76" t="inlineStr">
        <x:is>
          <x:t xml:space="preserve">FOOD-128#05</x:t>
        </x:is>
      </x:c>
      <x:c r="C257" s="76" t="inlineStr">
        <x:is>
          <x:t xml:space="preserve">SCALAR 6</x:t>
        </x:is>
      </x:c>
      <x:c r="D257" s="76" t="inlineStr">
        <x:is>
          <x:t xml:space="preserve">1</x:t>
        </x:is>
      </x:c>
      <x:c r="E257" s="76" t="inlineStr">
        <x:is>
          <x:t xml:space="preserve">Sweet</x:t>
        </x:is>
      </x:c>
      <x:c r="F257" s="76" t="n">
        <x:v>32</x:v>
      </x:c>
      <x:c r="G257" s="76" t="inlineStr">
        <x:is>
          <x:t xml:space="preserve">inactive</x:t>
        </x:is>
      </x:c>
      <x:c r="H257" s="76" t="inlineStr">
        <x:is>
          <x:t xml:space="preserve">contributes 32</x:t>
        </x:is>
      </x:c>
      <x:c r="I257" s="76" t="inlineStr">
        <x:is>
          <x:t xml:space="preserve">REUSE</x:t>
        </x:is>
      </x:c>
      <x:c r="J257" s="76" t="inlineStr">
        <x:is>
          <x:t xml:space="preserve">E1 Sweet | source BitGroup SCALAR-7</x:t>
        </x:is>
      </x:c>
      <x:c r="K257" s="76" t="inlineStr">
        <x:is>
          <x:t xml:space="preserve">DRAFT</x:t>
        </x:is>
      </x:c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</x:row>
    <x:row r="258">
      <x:c r="A258" s="78" t="inlineStr">
        <x:is>
          <x:t xml:space="preserve">B050</x:t>
        </x:is>
      </x:c>
      <x:c r="B258" s="76" t="inlineStr">
        <x:is>
          <x:t xml:space="preserve">FOOD-128#05</x:t>
        </x:is>
      </x:c>
      <x:c r="C258" s="76" t="inlineStr">
        <x:is>
          <x:t xml:space="preserve">SCALAR 7</x:t>
        </x:is>
      </x:c>
      <x:c r="D258" s="76" t="inlineStr">
        <x:is>
          <x:t xml:space="preserve">1</x:t>
        </x:is>
      </x:c>
      <x:c r="E258" s="76" t="inlineStr">
        <x:is>
          <x:t xml:space="preserve">Sweet</x:t>
        </x:is>
      </x:c>
      <x:c r="F258" s="76" t="n">
        <x:v>64</x:v>
      </x:c>
      <x:c r="G258" s="76" t="inlineStr">
        <x:is>
          <x:t xml:space="preserve">inactive</x:t>
        </x:is>
      </x:c>
      <x:c r="H258" s="76" t="inlineStr">
        <x:is>
          <x:t xml:space="preserve">contributes 64</x:t>
        </x:is>
      </x:c>
      <x:c r="I258" s="76" t="inlineStr">
        <x:is>
          <x:t xml:space="preserve">REUSE</x:t>
        </x:is>
      </x:c>
      <x:c r="J258" s="76" t="inlineStr">
        <x:is>
          <x:t xml:space="preserve">E1 Sweet | source BitGroup SCALAR-7</x:t>
        </x:is>
      </x:c>
      <x:c r="K258" s="76" t="inlineStr">
        <x:is>
          <x:t xml:space="preserve">DRAFT</x:t>
        </x:is>
      </x:c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</x:row>
    <x:row r="259">
      <x:c r="A259" s="78" t="inlineStr">
        <x:is>
          <x:t xml:space="preserve">B051</x:t>
        </x:is>
      </x:c>
      <x:c r="B259" s="76" t="inlineStr">
        <x:is>
          <x:t xml:space="preserve">FOOD-128#06</x:t>
        </x:is>
      </x:c>
      <x:c r="C259" s="76" t="inlineStr">
        <x:is>
          <x:t xml:space="preserve">SCALAR 1</x:t>
        </x:is>
      </x:c>
      <x:c r="D259" s="76" t="inlineStr">
        <x:is>
          <x:t xml:space="preserve">1</x:t>
        </x:is>
      </x:c>
      <x:c r="E259" s="76" t="inlineStr">
        <x:is>
          <x:t xml:space="preserve">Salty</x:t>
        </x:is>
      </x:c>
      <x:c r="F259" s="76" t="n">
        <x:v>1</x:v>
      </x:c>
      <x:c r="G259" s="76" t="inlineStr">
        <x:is>
          <x:t xml:space="preserve">inactive</x:t>
        </x:is>
      </x:c>
      <x:c r="H259" s="76" t="inlineStr">
        <x:is>
          <x:t xml:space="preserve">contributes 1</x:t>
        </x:is>
      </x:c>
      <x:c r="I259" s="76" t="inlineStr">
        <x:is>
          <x:t xml:space="preserve">REUSE</x:t>
        </x:is>
      </x:c>
      <x:c r="J259" s="76" t="inlineStr">
        <x:is>
          <x:t xml:space="preserve">F1 Salty | source BitGroup SCALAR-7</x:t>
        </x:is>
      </x:c>
      <x:c r="K259" s="76" t="inlineStr">
        <x:is>
          <x:t xml:space="preserve">DRAFT</x:t>
        </x:is>
      </x:c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</x:row>
    <x:row r="260">
      <x:c r="A260" s="78" t="inlineStr">
        <x:is>
          <x:t xml:space="preserve">B052</x:t>
        </x:is>
      </x:c>
      <x:c r="B260" s="76" t="inlineStr">
        <x:is>
          <x:t xml:space="preserve">FOOD-128#06</x:t>
        </x:is>
      </x:c>
      <x:c r="C260" s="76" t="inlineStr">
        <x:is>
          <x:t xml:space="preserve">SCALAR 2</x:t>
        </x:is>
      </x:c>
      <x:c r="D260" s="76" t="inlineStr">
        <x:is>
          <x:t xml:space="preserve">1</x:t>
        </x:is>
      </x:c>
      <x:c r="E260" s="76" t="inlineStr">
        <x:is>
          <x:t xml:space="preserve">Salty</x:t>
        </x:is>
      </x:c>
      <x:c r="F260" s="76" t="n">
        <x:v>2</x:v>
      </x:c>
      <x:c r="G260" s="76" t="inlineStr">
        <x:is>
          <x:t xml:space="preserve">inactive</x:t>
        </x:is>
      </x:c>
      <x:c r="H260" s="76" t="inlineStr">
        <x:is>
          <x:t xml:space="preserve">contributes 2</x:t>
        </x:is>
      </x:c>
      <x:c r="I260" s="76" t="inlineStr">
        <x:is>
          <x:t xml:space="preserve">REUSE</x:t>
        </x:is>
      </x:c>
      <x:c r="J260" s="76" t="inlineStr">
        <x:is>
          <x:t xml:space="preserve">F1 Salty | source BitGroup SCALAR-7</x:t>
        </x:is>
      </x:c>
      <x:c r="K260" s="76" t="inlineStr">
        <x:is>
          <x:t xml:space="preserve">DRAFT</x:t>
        </x:is>
      </x:c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</x:row>
    <x:row r="261">
      <x:c r="A261" s="78" t="inlineStr">
        <x:is>
          <x:t xml:space="preserve">B053</x:t>
        </x:is>
      </x:c>
      <x:c r="B261" s="76" t="inlineStr">
        <x:is>
          <x:t xml:space="preserve">FOOD-128#06</x:t>
        </x:is>
      </x:c>
      <x:c r="C261" s="76" t="inlineStr">
        <x:is>
          <x:t xml:space="preserve">SCALAR 3</x:t>
        </x:is>
      </x:c>
      <x:c r="D261" s="76" t="inlineStr">
        <x:is>
          <x:t xml:space="preserve">1</x:t>
        </x:is>
      </x:c>
      <x:c r="E261" s="76" t="inlineStr">
        <x:is>
          <x:t xml:space="preserve">Salty</x:t>
        </x:is>
      </x:c>
      <x:c r="F261" s="76" t="n">
        <x:v>4</x:v>
      </x:c>
      <x:c r="G261" s="76" t="inlineStr">
        <x:is>
          <x:t xml:space="preserve">inactive</x:t>
        </x:is>
      </x:c>
      <x:c r="H261" s="76" t="inlineStr">
        <x:is>
          <x:t xml:space="preserve">contributes 4</x:t>
        </x:is>
      </x:c>
      <x:c r="I261" s="76" t="inlineStr">
        <x:is>
          <x:t xml:space="preserve">REUSE</x:t>
        </x:is>
      </x:c>
      <x:c r="J261" s="76" t="inlineStr">
        <x:is>
          <x:t xml:space="preserve">F1 Salty | source BitGroup SCALAR-7</x:t>
        </x:is>
      </x:c>
      <x:c r="K261" s="76" t="inlineStr">
        <x:is>
          <x:t xml:space="preserve">DRAFT</x:t>
        </x:is>
      </x:c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</x:row>
    <x:row r="262">
      <x:c r="A262" s="78" t="inlineStr">
        <x:is>
          <x:t xml:space="preserve">B054</x:t>
        </x:is>
      </x:c>
      <x:c r="B262" s="76" t="inlineStr">
        <x:is>
          <x:t xml:space="preserve">FOOD-128#06</x:t>
        </x:is>
      </x:c>
      <x:c r="C262" s="76" t="inlineStr">
        <x:is>
          <x:t xml:space="preserve">SCALAR 4</x:t>
        </x:is>
      </x:c>
      <x:c r="D262" s="76" t="inlineStr">
        <x:is>
          <x:t xml:space="preserve">1</x:t>
        </x:is>
      </x:c>
      <x:c r="E262" s="76" t="inlineStr">
        <x:is>
          <x:t xml:space="preserve">Salty</x:t>
        </x:is>
      </x:c>
      <x:c r="F262" s="76" t="n">
        <x:v>8</x:v>
      </x:c>
      <x:c r="G262" s="76" t="inlineStr">
        <x:is>
          <x:t xml:space="preserve">inactive</x:t>
        </x:is>
      </x:c>
      <x:c r="H262" s="76" t="inlineStr">
        <x:is>
          <x:t xml:space="preserve">contributes 8</x:t>
        </x:is>
      </x:c>
      <x:c r="I262" s="76" t="inlineStr">
        <x:is>
          <x:t xml:space="preserve">REUSE</x:t>
        </x:is>
      </x:c>
      <x:c r="J262" s="76" t="inlineStr">
        <x:is>
          <x:t xml:space="preserve">F1 Salty | source BitGroup SCALAR-7</x:t>
        </x:is>
      </x:c>
      <x:c r="K262" s="76" t="inlineStr">
        <x:is>
          <x:t xml:space="preserve">DRAFT</x:t>
        </x:is>
      </x:c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</x:row>
    <x:row r="263">
      <x:c r="A263" s="78" t="inlineStr">
        <x:is>
          <x:t xml:space="preserve">B055</x:t>
        </x:is>
      </x:c>
      <x:c r="B263" s="76" t="inlineStr">
        <x:is>
          <x:t xml:space="preserve">FOOD-128#06</x:t>
        </x:is>
      </x:c>
      <x:c r="C263" s="76" t="inlineStr">
        <x:is>
          <x:t xml:space="preserve">SCALAR 5</x:t>
        </x:is>
      </x:c>
      <x:c r="D263" s="76" t="inlineStr">
        <x:is>
          <x:t xml:space="preserve">1</x:t>
        </x:is>
      </x:c>
      <x:c r="E263" s="76" t="inlineStr">
        <x:is>
          <x:t xml:space="preserve">Salty</x:t>
        </x:is>
      </x:c>
      <x:c r="F263" s="76" t="n">
        <x:v>16</x:v>
      </x:c>
      <x:c r="G263" s="76" t="inlineStr">
        <x:is>
          <x:t xml:space="preserve">inactive</x:t>
        </x:is>
      </x:c>
      <x:c r="H263" s="76" t="inlineStr">
        <x:is>
          <x:t xml:space="preserve">contributes 16</x:t>
        </x:is>
      </x:c>
      <x:c r="I263" s="76" t="inlineStr">
        <x:is>
          <x:t xml:space="preserve">REUSE</x:t>
        </x:is>
      </x:c>
      <x:c r="J263" s="76" t="inlineStr">
        <x:is>
          <x:t xml:space="preserve">F1 Salty | source BitGroup SCALAR-7</x:t>
        </x:is>
      </x:c>
      <x:c r="K263" s="76" t="inlineStr">
        <x:is>
          <x:t xml:space="preserve">DRAFT</x:t>
        </x:is>
      </x:c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</x:row>
    <x:row r="264">
      <x:c r="A264" s="78" t="inlineStr">
        <x:is>
          <x:t xml:space="preserve">B056</x:t>
        </x:is>
      </x:c>
      <x:c r="B264" s="76" t="inlineStr">
        <x:is>
          <x:t xml:space="preserve">FOOD-128#06</x:t>
        </x:is>
      </x:c>
      <x:c r="C264" s="76" t="inlineStr">
        <x:is>
          <x:t xml:space="preserve">SCALAR 6</x:t>
        </x:is>
      </x:c>
      <x:c r="D264" s="76" t="inlineStr">
        <x:is>
          <x:t xml:space="preserve">1</x:t>
        </x:is>
      </x:c>
      <x:c r="E264" s="76" t="inlineStr">
        <x:is>
          <x:t xml:space="preserve">Salty</x:t>
        </x:is>
      </x:c>
      <x:c r="F264" s="76" t="n">
        <x:v>32</x:v>
      </x:c>
      <x:c r="G264" s="76" t="inlineStr">
        <x:is>
          <x:t xml:space="preserve">inactive</x:t>
        </x:is>
      </x:c>
      <x:c r="H264" s="76" t="inlineStr">
        <x:is>
          <x:t xml:space="preserve">contributes 32</x:t>
        </x:is>
      </x:c>
      <x:c r="I264" s="76" t="inlineStr">
        <x:is>
          <x:t xml:space="preserve">REUSE</x:t>
        </x:is>
      </x:c>
      <x:c r="J264" s="76" t="inlineStr">
        <x:is>
          <x:t xml:space="preserve">F1 Salty | source BitGroup SCALAR-7</x:t>
        </x:is>
      </x:c>
      <x:c r="K264" s="76" t="inlineStr">
        <x:is>
          <x:t xml:space="preserve">DRAFT</x:t>
        </x:is>
      </x:c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</x:row>
    <x:row r="265">
      <x:c r="A265" s="78" t="inlineStr">
        <x:is>
          <x:t xml:space="preserve">B057</x:t>
        </x:is>
      </x:c>
      <x:c r="B265" s="76" t="inlineStr">
        <x:is>
          <x:t xml:space="preserve">FOOD-128#06</x:t>
        </x:is>
      </x:c>
      <x:c r="C265" s="76" t="inlineStr">
        <x:is>
          <x:t xml:space="preserve">SCALAR 7</x:t>
        </x:is>
      </x:c>
      <x:c r="D265" s="76" t="inlineStr">
        <x:is>
          <x:t xml:space="preserve">1</x:t>
        </x:is>
      </x:c>
      <x:c r="E265" s="76" t="inlineStr">
        <x:is>
          <x:t xml:space="preserve">Salty</x:t>
        </x:is>
      </x:c>
      <x:c r="F265" s="76" t="n">
        <x:v>64</x:v>
      </x:c>
      <x:c r="G265" s="76" t="inlineStr">
        <x:is>
          <x:t xml:space="preserve">inactive</x:t>
        </x:is>
      </x:c>
      <x:c r="H265" s="76" t="inlineStr">
        <x:is>
          <x:t xml:space="preserve">contributes 64</x:t>
        </x:is>
      </x:c>
      <x:c r="I265" s="76" t="inlineStr">
        <x:is>
          <x:t xml:space="preserve">REUSE</x:t>
        </x:is>
      </x:c>
      <x:c r="J265" s="76" t="inlineStr">
        <x:is>
          <x:t xml:space="preserve">F1 Salty | source BitGroup SCALAR-7</x:t>
        </x:is>
      </x:c>
      <x:c r="K265" s="76" t="inlineStr">
        <x:is>
          <x:t xml:space="preserve">DRAFT</x:t>
        </x:is>
      </x:c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</x:row>
    <x:row r="266">
      <x:c r="A266" s="78" t="inlineStr">
        <x:is>
          <x:t xml:space="preserve">B058</x:t>
        </x:is>
      </x:c>
      <x:c r="B266" s="76" t="inlineStr">
        <x:is>
          <x:t xml:space="preserve">FOOD-128#07</x:t>
        </x:is>
      </x:c>
      <x:c r="C266" s="76" t="inlineStr">
        <x:is>
          <x:t xml:space="preserve">SCALAR 1</x:t>
        </x:is>
      </x:c>
      <x:c r="D266" s="76" t="inlineStr">
        <x:is>
          <x:t xml:space="preserve">1</x:t>
        </x:is>
      </x:c>
      <x:c r="E266" s="76" t="inlineStr">
        <x:is>
          <x:t xml:space="preserve">Spicy</x:t>
        </x:is>
      </x:c>
      <x:c r="F266" s="76" t="n">
        <x:v>1</x:v>
      </x:c>
      <x:c r="G266" s="76" t="inlineStr">
        <x:is>
          <x:t xml:space="preserve">inactive</x:t>
        </x:is>
      </x:c>
      <x:c r="H266" s="76" t="inlineStr">
        <x:is>
          <x:t xml:space="preserve">contributes 1</x:t>
        </x:is>
      </x:c>
      <x:c r="I266" s="76" t="inlineStr">
        <x:is>
          <x:t xml:space="preserve">REUSE</x:t>
        </x:is>
      </x:c>
      <x:c r="J266" s="76" t="inlineStr">
        <x:is>
          <x:t xml:space="preserve">G1 Spicy | source BitGroup SCALAR-7</x:t>
        </x:is>
      </x:c>
      <x:c r="K266" s="76" t="inlineStr">
        <x:is>
          <x:t xml:space="preserve">DRAFT</x:t>
        </x:is>
      </x:c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</x:row>
    <x:row r="267">
      <x:c r="A267" s="78" t="inlineStr">
        <x:is>
          <x:t xml:space="preserve">B059</x:t>
        </x:is>
      </x:c>
      <x:c r="B267" s="76" t="inlineStr">
        <x:is>
          <x:t xml:space="preserve">FOOD-128#07</x:t>
        </x:is>
      </x:c>
      <x:c r="C267" s="76" t="inlineStr">
        <x:is>
          <x:t xml:space="preserve">SCALAR 2</x:t>
        </x:is>
      </x:c>
      <x:c r="D267" s="76" t="inlineStr">
        <x:is>
          <x:t xml:space="preserve">1</x:t>
        </x:is>
      </x:c>
      <x:c r="E267" s="76" t="inlineStr">
        <x:is>
          <x:t xml:space="preserve">Spicy</x:t>
        </x:is>
      </x:c>
      <x:c r="F267" s="76" t="n">
        <x:v>2</x:v>
      </x:c>
      <x:c r="G267" s="76" t="inlineStr">
        <x:is>
          <x:t xml:space="preserve">inactive</x:t>
        </x:is>
      </x:c>
      <x:c r="H267" s="76" t="inlineStr">
        <x:is>
          <x:t xml:space="preserve">contributes 2</x:t>
        </x:is>
      </x:c>
      <x:c r="I267" s="76" t="inlineStr">
        <x:is>
          <x:t xml:space="preserve">REUSE</x:t>
        </x:is>
      </x:c>
      <x:c r="J267" s="76" t="inlineStr">
        <x:is>
          <x:t xml:space="preserve">G1 Spicy | source BitGroup SCALAR-7</x:t>
        </x:is>
      </x:c>
      <x:c r="K267" s="76" t="inlineStr">
        <x:is>
          <x:t xml:space="preserve">DRAFT</x:t>
        </x:is>
      </x:c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</x:row>
    <x:row r="268">
      <x:c r="A268" s="78" t="inlineStr">
        <x:is>
          <x:t xml:space="preserve">B060</x:t>
        </x:is>
      </x:c>
      <x:c r="B268" s="76" t="inlineStr">
        <x:is>
          <x:t xml:space="preserve">FOOD-128#07</x:t>
        </x:is>
      </x:c>
      <x:c r="C268" s="76" t="inlineStr">
        <x:is>
          <x:t xml:space="preserve">SCALAR 3</x:t>
        </x:is>
      </x:c>
      <x:c r="D268" s="76" t="inlineStr">
        <x:is>
          <x:t xml:space="preserve">1</x:t>
        </x:is>
      </x:c>
      <x:c r="E268" s="76" t="inlineStr">
        <x:is>
          <x:t xml:space="preserve">Spicy</x:t>
        </x:is>
      </x:c>
      <x:c r="F268" s="76" t="n">
        <x:v>4</x:v>
      </x:c>
      <x:c r="G268" s="76" t="inlineStr">
        <x:is>
          <x:t xml:space="preserve">inactive</x:t>
        </x:is>
      </x:c>
      <x:c r="H268" s="76" t="inlineStr">
        <x:is>
          <x:t xml:space="preserve">contributes 4</x:t>
        </x:is>
      </x:c>
      <x:c r="I268" s="76" t="inlineStr">
        <x:is>
          <x:t xml:space="preserve">REUSE</x:t>
        </x:is>
      </x:c>
      <x:c r="J268" s="76" t="inlineStr">
        <x:is>
          <x:t xml:space="preserve">G1 Spicy | source BitGroup SCALAR-7</x:t>
        </x:is>
      </x:c>
      <x:c r="K268" s="76" t="inlineStr">
        <x:is>
          <x:t xml:space="preserve">DRAFT</x:t>
        </x:is>
      </x:c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</x:row>
    <x:row r="269">
      <x:c r="A269" s="78" t="inlineStr">
        <x:is>
          <x:t xml:space="preserve">B061</x:t>
        </x:is>
      </x:c>
      <x:c r="B269" s="76" t="inlineStr">
        <x:is>
          <x:t xml:space="preserve">FOOD-128#07</x:t>
        </x:is>
      </x:c>
      <x:c r="C269" s="76" t="inlineStr">
        <x:is>
          <x:t xml:space="preserve">SCALAR 4</x:t>
        </x:is>
      </x:c>
      <x:c r="D269" s="76" t="inlineStr">
        <x:is>
          <x:t xml:space="preserve">1</x:t>
        </x:is>
      </x:c>
      <x:c r="E269" s="76" t="inlineStr">
        <x:is>
          <x:t xml:space="preserve">Spicy</x:t>
        </x:is>
      </x:c>
      <x:c r="F269" s="76" t="n">
        <x:v>8</x:v>
      </x:c>
      <x:c r="G269" s="76" t="inlineStr">
        <x:is>
          <x:t xml:space="preserve">inactive</x:t>
        </x:is>
      </x:c>
      <x:c r="H269" s="76" t="inlineStr">
        <x:is>
          <x:t xml:space="preserve">contributes 8</x:t>
        </x:is>
      </x:c>
      <x:c r="I269" s="76" t="inlineStr">
        <x:is>
          <x:t xml:space="preserve">REUSE</x:t>
        </x:is>
      </x:c>
      <x:c r="J269" s="76" t="inlineStr">
        <x:is>
          <x:t xml:space="preserve">G1 Spicy | source BitGroup SCALAR-7</x:t>
        </x:is>
      </x:c>
      <x:c r="K269" s="76" t="inlineStr">
        <x:is>
          <x:t xml:space="preserve">DRAFT</x:t>
        </x:is>
      </x:c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</x:row>
    <x:row r="270">
      <x:c r="A270" s="78" t="inlineStr">
        <x:is>
          <x:t xml:space="preserve">B062</x:t>
        </x:is>
      </x:c>
      <x:c r="B270" s="76" t="inlineStr">
        <x:is>
          <x:t xml:space="preserve">FOOD-128#07</x:t>
        </x:is>
      </x:c>
      <x:c r="C270" s="76" t="inlineStr">
        <x:is>
          <x:t xml:space="preserve">SCALAR 5</x:t>
        </x:is>
      </x:c>
      <x:c r="D270" s="76" t="inlineStr">
        <x:is>
          <x:t xml:space="preserve">1</x:t>
        </x:is>
      </x:c>
      <x:c r="E270" s="76" t="inlineStr">
        <x:is>
          <x:t xml:space="preserve">Spicy</x:t>
        </x:is>
      </x:c>
      <x:c r="F270" s="76" t="n">
        <x:v>16</x:v>
      </x:c>
      <x:c r="G270" s="76" t="inlineStr">
        <x:is>
          <x:t xml:space="preserve">inactive</x:t>
        </x:is>
      </x:c>
      <x:c r="H270" s="76" t="inlineStr">
        <x:is>
          <x:t xml:space="preserve">contributes 16</x:t>
        </x:is>
      </x:c>
      <x:c r="I270" s="76" t="inlineStr">
        <x:is>
          <x:t xml:space="preserve">REUSE</x:t>
        </x:is>
      </x:c>
      <x:c r="J270" s="76" t="inlineStr">
        <x:is>
          <x:t xml:space="preserve">G1 Spicy | source BitGroup SCALAR-7</x:t>
        </x:is>
      </x:c>
      <x:c r="K270" s="76" t="inlineStr">
        <x:is>
          <x:t xml:space="preserve">DRAFT</x:t>
        </x:is>
      </x:c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</x:row>
    <x:row r="271">
      <x:c r="A271" s="78" t="inlineStr">
        <x:is>
          <x:t xml:space="preserve">B063</x:t>
        </x:is>
      </x:c>
      <x:c r="B271" s="76" t="inlineStr">
        <x:is>
          <x:t xml:space="preserve">FOOD-128#07</x:t>
        </x:is>
      </x:c>
      <x:c r="C271" s="76" t="inlineStr">
        <x:is>
          <x:t xml:space="preserve">SCALAR 6</x:t>
        </x:is>
      </x:c>
      <x:c r="D271" s="76" t="inlineStr">
        <x:is>
          <x:t xml:space="preserve">1</x:t>
        </x:is>
      </x:c>
      <x:c r="E271" s="76" t="inlineStr">
        <x:is>
          <x:t xml:space="preserve">Spicy</x:t>
        </x:is>
      </x:c>
      <x:c r="F271" s="76" t="n">
        <x:v>32</x:v>
      </x:c>
      <x:c r="G271" s="76" t="inlineStr">
        <x:is>
          <x:t xml:space="preserve">inactive</x:t>
        </x:is>
      </x:c>
      <x:c r="H271" s="76" t="inlineStr">
        <x:is>
          <x:t xml:space="preserve">contributes 32</x:t>
        </x:is>
      </x:c>
      <x:c r="I271" s="76" t="inlineStr">
        <x:is>
          <x:t xml:space="preserve">REUSE</x:t>
        </x:is>
      </x:c>
      <x:c r="J271" s="76" t="inlineStr">
        <x:is>
          <x:t xml:space="preserve">G1 Spicy | source BitGroup SCALAR-7</x:t>
        </x:is>
      </x:c>
      <x:c r="K271" s="76" t="inlineStr">
        <x:is>
          <x:t xml:space="preserve">DRAFT</x:t>
        </x:is>
      </x:c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</x:row>
    <x:row r="272">
      <x:c r="A272" s="78" t="inlineStr">
        <x:is>
          <x:t xml:space="preserve">B064</x:t>
        </x:is>
      </x:c>
      <x:c r="B272" s="76" t="inlineStr">
        <x:is>
          <x:t xml:space="preserve">FOOD-128#07</x:t>
        </x:is>
      </x:c>
      <x:c r="C272" s="76" t="inlineStr">
        <x:is>
          <x:t xml:space="preserve">SCALAR 7</x:t>
        </x:is>
      </x:c>
      <x:c r="D272" s="76" t="inlineStr">
        <x:is>
          <x:t xml:space="preserve">1</x:t>
        </x:is>
      </x:c>
      <x:c r="E272" s="76" t="inlineStr">
        <x:is>
          <x:t xml:space="preserve">Spicy</x:t>
        </x:is>
      </x:c>
      <x:c r="F272" s="76" t="n">
        <x:v>64</x:v>
      </x:c>
      <x:c r="G272" s="76" t="inlineStr">
        <x:is>
          <x:t xml:space="preserve">inactive</x:t>
        </x:is>
      </x:c>
      <x:c r="H272" s="76" t="inlineStr">
        <x:is>
          <x:t xml:space="preserve">contributes 64</x:t>
        </x:is>
      </x:c>
      <x:c r="I272" s="76" t="inlineStr">
        <x:is>
          <x:t xml:space="preserve">REUSE</x:t>
        </x:is>
      </x:c>
      <x:c r="J272" s="76" t="inlineStr">
        <x:is>
          <x:t xml:space="preserve">G1 Spicy | source BitGroup SCALAR-7</x:t>
        </x:is>
      </x:c>
      <x:c r="K272" s="76" t="inlineStr">
        <x:is>
          <x:t xml:space="preserve">DRAFT</x:t>
        </x:is>
      </x:c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</x:row>
    <x:row r="273">
      <x:c r="A273" s="78" t="inlineStr">
        <x:is>
          <x:t xml:space="preserve">B065</x:t>
        </x:is>
      </x:c>
      <x:c r="B273" s="76" t="inlineStr">
        <x:is>
          <x:t xml:space="preserve">FOOD-128#08</x:t>
        </x:is>
      </x:c>
      <x:c r="C273" s="76" t="inlineStr">
        <x:is>
          <x:t xml:space="preserve">SCALAR 1</x:t>
        </x:is>
      </x:c>
      <x:c r="D273" s="76" t="inlineStr">
        <x:is>
          <x:t xml:space="preserve">1</x:t>
        </x:is>
      </x:c>
      <x:c r="E273" s="76" t="inlineStr">
        <x:is>
          <x:t xml:space="preserve">Sour</x:t>
        </x:is>
      </x:c>
      <x:c r="F273" s="76" t="n">
        <x:v>1</x:v>
      </x:c>
      <x:c r="G273" s="76" t="inlineStr">
        <x:is>
          <x:t xml:space="preserve">inactive</x:t>
        </x:is>
      </x:c>
      <x:c r="H273" s="76" t="inlineStr">
        <x:is>
          <x:t xml:space="preserve">contributes 1</x:t>
        </x:is>
      </x:c>
      <x:c r="I273" s="76" t="inlineStr">
        <x:is>
          <x:t xml:space="preserve">REUSE</x:t>
        </x:is>
      </x:c>
      <x:c r="J273" s="76" t="inlineStr">
        <x:is>
          <x:t xml:space="preserve">H1 Sour | source BitGroup SCALAR-7</x:t>
        </x:is>
      </x:c>
      <x:c r="K273" s="76" t="inlineStr">
        <x:is>
          <x:t xml:space="preserve">DRAFT</x:t>
        </x:is>
      </x:c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</x:row>
    <x:row r="274">
      <x:c r="A274" s="78" t="inlineStr">
        <x:is>
          <x:t xml:space="preserve">B066</x:t>
        </x:is>
      </x:c>
      <x:c r="B274" s="76" t="inlineStr">
        <x:is>
          <x:t xml:space="preserve">FOOD-128#08</x:t>
        </x:is>
      </x:c>
      <x:c r="C274" s="76" t="inlineStr">
        <x:is>
          <x:t xml:space="preserve">SCALAR 2</x:t>
        </x:is>
      </x:c>
      <x:c r="D274" s="76" t="inlineStr">
        <x:is>
          <x:t xml:space="preserve">1</x:t>
        </x:is>
      </x:c>
      <x:c r="E274" s="76" t="inlineStr">
        <x:is>
          <x:t xml:space="preserve">Sour</x:t>
        </x:is>
      </x:c>
      <x:c r="F274" s="76" t="n">
        <x:v>2</x:v>
      </x:c>
      <x:c r="G274" s="76" t="inlineStr">
        <x:is>
          <x:t xml:space="preserve">inactive</x:t>
        </x:is>
      </x:c>
      <x:c r="H274" s="76" t="inlineStr">
        <x:is>
          <x:t xml:space="preserve">contributes 2</x:t>
        </x:is>
      </x:c>
      <x:c r="I274" s="76" t="inlineStr">
        <x:is>
          <x:t xml:space="preserve">REUSE</x:t>
        </x:is>
      </x:c>
      <x:c r="J274" s="76" t="inlineStr">
        <x:is>
          <x:t xml:space="preserve">H1 Sour | source BitGroup SCALAR-7</x:t>
        </x:is>
      </x:c>
      <x:c r="K274" s="76" t="inlineStr">
        <x:is>
          <x:t xml:space="preserve">DRAFT</x:t>
        </x:is>
      </x:c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</x:row>
    <x:row r="275">
      <x:c r="A275" s="78" t="inlineStr">
        <x:is>
          <x:t xml:space="preserve">B067</x:t>
        </x:is>
      </x:c>
      <x:c r="B275" s="76" t="inlineStr">
        <x:is>
          <x:t xml:space="preserve">FOOD-128#08</x:t>
        </x:is>
      </x:c>
      <x:c r="C275" s="76" t="inlineStr">
        <x:is>
          <x:t xml:space="preserve">SCALAR 3</x:t>
        </x:is>
      </x:c>
      <x:c r="D275" s="76" t="inlineStr">
        <x:is>
          <x:t xml:space="preserve">1</x:t>
        </x:is>
      </x:c>
      <x:c r="E275" s="76" t="inlineStr">
        <x:is>
          <x:t xml:space="preserve">Sour</x:t>
        </x:is>
      </x:c>
      <x:c r="F275" s="76" t="n">
        <x:v>4</x:v>
      </x:c>
      <x:c r="G275" s="76" t="inlineStr">
        <x:is>
          <x:t xml:space="preserve">inactive</x:t>
        </x:is>
      </x:c>
      <x:c r="H275" s="76" t="inlineStr">
        <x:is>
          <x:t xml:space="preserve">contributes 4</x:t>
        </x:is>
      </x:c>
      <x:c r="I275" s="76" t="inlineStr">
        <x:is>
          <x:t xml:space="preserve">REUSE</x:t>
        </x:is>
      </x:c>
      <x:c r="J275" s="76" t="inlineStr">
        <x:is>
          <x:t xml:space="preserve">H1 Sour | source BitGroup SCALAR-7</x:t>
        </x:is>
      </x:c>
      <x:c r="K275" s="76" t="inlineStr">
        <x:is>
          <x:t xml:space="preserve">DRAFT</x:t>
        </x:is>
      </x:c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</x:row>
    <x:row r="276">
      <x:c r="A276" s="78" t="inlineStr">
        <x:is>
          <x:t xml:space="preserve">B068</x:t>
        </x:is>
      </x:c>
      <x:c r="B276" s="76" t="inlineStr">
        <x:is>
          <x:t xml:space="preserve">FOOD-128#08</x:t>
        </x:is>
      </x:c>
      <x:c r="C276" s="76" t="inlineStr">
        <x:is>
          <x:t xml:space="preserve">SCALAR 4</x:t>
        </x:is>
      </x:c>
      <x:c r="D276" s="76" t="inlineStr">
        <x:is>
          <x:t xml:space="preserve">1</x:t>
        </x:is>
      </x:c>
      <x:c r="E276" s="76" t="inlineStr">
        <x:is>
          <x:t xml:space="preserve">Sour</x:t>
        </x:is>
      </x:c>
      <x:c r="F276" s="76" t="n">
        <x:v>8</x:v>
      </x:c>
      <x:c r="G276" s="76" t="inlineStr">
        <x:is>
          <x:t xml:space="preserve">inactive</x:t>
        </x:is>
      </x:c>
      <x:c r="H276" s="76" t="inlineStr">
        <x:is>
          <x:t xml:space="preserve">contributes 8</x:t>
        </x:is>
      </x:c>
      <x:c r="I276" s="76" t="inlineStr">
        <x:is>
          <x:t xml:space="preserve">REUSE</x:t>
        </x:is>
      </x:c>
      <x:c r="J276" s="76" t="inlineStr">
        <x:is>
          <x:t xml:space="preserve">H1 Sour | source BitGroup SCALAR-7</x:t>
        </x:is>
      </x:c>
      <x:c r="K276" s="76" t="inlineStr">
        <x:is>
          <x:t xml:space="preserve">DRAFT</x:t>
        </x:is>
      </x:c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</x:row>
    <x:row r="277">
      <x:c r="A277" s="78" t="inlineStr">
        <x:is>
          <x:t xml:space="preserve">B069</x:t>
        </x:is>
      </x:c>
      <x:c r="B277" s="76" t="inlineStr">
        <x:is>
          <x:t xml:space="preserve">FOOD-128#08</x:t>
        </x:is>
      </x:c>
      <x:c r="C277" s="76" t="inlineStr">
        <x:is>
          <x:t xml:space="preserve">SCALAR 5</x:t>
        </x:is>
      </x:c>
      <x:c r="D277" s="76" t="inlineStr">
        <x:is>
          <x:t xml:space="preserve">1</x:t>
        </x:is>
      </x:c>
      <x:c r="E277" s="76" t="inlineStr">
        <x:is>
          <x:t xml:space="preserve">Sour</x:t>
        </x:is>
      </x:c>
      <x:c r="F277" s="76" t="n">
        <x:v>16</x:v>
      </x:c>
      <x:c r="G277" s="76" t="inlineStr">
        <x:is>
          <x:t xml:space="preserve">inactive</x:t>
        </x:is>
      </x:c>
      <x:c r="H277" s="76" t="inlineStr">
        <x:is>
          <x:t xml:space="preserve">contributes 16</x:t>
        </x:is>
      </x:c>
      <x:c r="I277" s="76" t="inlineStr">
        <x:is>
          <x:t xml:space="preserve">REUSE</x:t>
        </x:is>
      </x:c>
      <x:c r="J277" s="76" t="inlineStr">
        <x:is>
          <x:t xml:space="preserve">H1 Sour | source BitGroup SCALAR-7</x:t>
        </x:is>
      </x:c>
      <x:c r="K277" s="76" t="inlineStr">
        <x:is>
          <x:t xml:space="preserve">DRAFT</x:t>
        </x:is>
      </x:c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</x:row>
    <x:row r="278">
      <x:c r="A278" s="78" t="inlineStr">
        <x:is>
          <x:t xml:space="preserve">B070</x:t>
        </x:is>
      </x:c>
      <x:c r="B278" s="76" t="inlineStr">
        <x:is>
          <x:t xml:space="preserve">FOOD-128#08</x:t>
        </x:is>
      </x:c>
      <x:c r="C278" s="76" t="inlineStr">
        <x:is>
          <x:t xml:space="preserve">SCALAR 6</x:t>
        </x:is>
      </x:c>
      <x:c r="D278" s="76" t="inlineStr">
        <x:is>
          <x:t xml:space="preserve">1</x:t>
        </x:is>
      </x:c>
      <x:c r="E278" s="76" t="inlineStr">
        <x:is>
          <x:t xml:space="preserve">Sour</x:t>
        </x:is>
      </x:c>
      <x:c r="F278" s="76" t="n">
        <x:v>32</x:v>
      </x:c>
      <x:c r="G278" s="76" t="inlineStr">
        <x:is>
          <x:t xml:space="preserve">inactive</x:t>
        </x:is>
      </x:c>
      <x:c r="H278" s="76" t="inlineStr">
        <x:is>
          <x:t xml:space="preserve">contributes 32</x:t>
        </x:is>
      </x:c>
      <x:c r="I278" s="76" t="inlineStr">
        <x:is>
          <x:t xml:space="preserve">REUSE</x:t>
        </x:is>
      </x:c>
      <x:c r="J278" s="76" t="inlineStr">
        <x:is>
          <x:t xml:space="preserve">H1 Sour | source BitGroup SCALAR-7</x:t>
        </x:is>
      </x:c>
      <x:c r="K278" s="76" t="inlineStr">
        <x:is>
          <x:t xml:space="preserve">DRAFT</x:t>
        </x:is>
      </x:c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</x:row>
    <x:row r="279">
      <x:c r="A279" s="78" t="inlineStr">
        <x:is>
          <x:t xml:space="preserve">B071</x:t>
        </x:is>
      </x:c>
      <x:c r="B279" s="76" t="inlineStr">
        <x:is>
          <x:t xml:space="preserve">FOOD-128#08</x:t>
        </x:is>
      </x:c>
      <x:c r="C279" s="76" t="inlineStr">
        <x:is>
          <x:t xml:space="preserve">SCALAR 7</x:t>
        </x:is>
      </x:c>
      <x:c r="D279" s="76" t="inlineStr">
        <x:is>
          <x:t xml:space="preserve">1</x:t>
        </x:is>
      </x:c>
      <x:c r="E279" s="76" t="inlineStr">
        <x:is>
          <x:t xml:space="preserve">Sour</x:t>
        </x:is>
      </x:c>
      <x:c r="F279" s="76" t="n">
        <x:v>64</x:v>
      </x:c>
      <x:c r="G279" s="76" t="inlineStr">
        <x:is>
          <x:t xml:space="preserve">inactive</x:t>
        </x:is>
      </x:c>
      <x:c r="H279" s="76" t="inlineStr">
        <x:is>
          <x:t xml:space="preserve">contributes 64</x:t>
        </x:is>
      </x:c>
      <x:c r="I279" s="76" t="inlineStr">
        <x:is>
          <x:t xml:space="preserve">REUSE</x:t>
        </x:is>
      </x:c>
      <x:c r="J279" s="76" t="inlineStr">
        <x:is>
          <x:t xml:space="preserve">H1 Sour | source BitGroup SCALAR-7</x:t>
        </x:is>
      </x:c>
      <x:c r="K279" s="76" t="inlineStr">
        <x:is>
          <x:t xml:space="preserve">DRAFT</x:t>
        </x:is>
      </x:c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</x:row>
    <x:row r="280">
      <x:c r="A280" s="78" t="inlineStr">
        <x:is>
          <x:t xml:space="preserve">B072</x:t>
        </x:is>
      </x:c>
      <x:c r="B280" s="76" t="inlineStr">
        <x:is>
          <x:t xml:space="preserve">FOOD-128#09</x:t>
        </x:is>
      </x:c>
      <x:c r="C280" s="76" t="inlineStr">
        <x:is>
          <x:t xml:space="preserve">SCALAR 1</x:t>
        </x:is>
      </x:c>
      <x:c r="D280" s="76" t="inlineStr">
        <x:is>
          <x:t xml:space="preserve">1</x:t>
        </x:is>
      </x:c>
      <x:c r="E280" s="76" t="inlineStr">
        <x:is>
          <x:t xml:space="preserve">Bitter</x:t>
        </x:is>
      </x:c>
      <x:c r="F280" s="76" t="n">
        <x:v>1</x:v>
      </x:c>
      <x:c r="G280" s="76" t="inlineStr">
        <x:is>
          <x:t xml:space="preserve">inactive</x:t>
        </x:is>
      </x:c>
      <x:c r="H280" s="76" t="inlineStr">
        <x:is>
          <x:t xml:space="preserve">contributes 1</x:t>
        </x:is>
      </x:c>
      <x:c r="I280" s="76" t="inlineStr">
        <x:is>
          <x:t xml:space="preserve">REUSE</x:t>
        </x:is>
      </x:c>
      <x:c r="J280" s="76" t="inlineStr">
        <x:is>
          <x:t xml:space="preserve">I1 Bitter | source BitGroup SCALAR-7</x:t>
        </x:is>
      </x:c>
      <x:c r="K280" s="76" t="inlineStr">
        <x:is>
          <x:t xml:space="preserve">DRAFT</x:t>
        </x:is>
      </x:c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</x:row>
    <x:row r="281">
      <x:c r="A281" s="78" t="inlineStr">
        <x:is>
          <x:t xml:space="preserve">B073</x:t>
        </x:is>
      </x:c>
      <x:c r="B281" s="76" t="inlineStr">
        <x:is>
          <x:t xml:space="preserve">FOOD-128#09</x:t>
        </x:is>
      </x:c>
      <x:c r="C281" s="76" t="inlineStr">
        <x:is>
          <x:t xml:space="preserve">SCALAR 2</x:t>
        </x:is>
      </x:c>
      <x:c r="D281" s="76" t="inlineStr">
        <x:is>
          <x:t xml:space="preserve">1</x:t>
        </x:is>
      </x:c>
      <x:c r="E281" s="76" t="inlineStr">
        <x:is>
          <x:t xml:space="preserve">Bitter</x:t>
        </x:is>
      </x:c>
      <x:c r="F281" s="76" t="n">
        <x:v>2</x:v>
      </x:c>
      <x:c r="G281" s="76" t="inlineStr">
        <x:is>
          <x:t xml:space="preserve">inactive</x:t>
        </x:is>
      </x:c>
      <x:c r="H281" s="76" t="inlineStr">
        <x:is>
          <x:t xml:space="preserve">contributes 2</x:t>
        </x:is>
      </x:c>
      <x:c r="I281" s="76" t="inlineStr">
        <x:is>
          <x:t xml:space="preserve">REUSE</x:t>
        </x:is>
      </x:c>
      <x:c r="J281" s="76" t="inlineStr">
        <x:is>
          <x:t xml:space="preserve">I1 Bitter | source BitGroup SCALAR-7</x:t>
        </x:is>
      </x:c>
      <x:c r="K281" s="76" t="inlineStr">
        <x:is>
          <x:t xml:space="preserve">DRAFT</x:t>
        </x:is>
      </x:c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</x:row>
    <x:row r="282">
      <x:c r="A282" s="78" t="inlineStr">
        <x:is>
          <x:t xml:space="preserve">B074</x:t>
        </x:is>
      </x:c>
      <x:c r="B282" s="76" t="inlineStr">
        <x:is>
          <x:t xml:space="preserve">FOOD-128#09</x:t>
        </x:is>
      </x:c>
      <x:c r="C282" s="76" t="inlineStr">
        <x:is>
          <x:t xml:space="preserve">SCALAR 3</x:t>
        </x:is>
      </x:c>
      <x:c r="D282" s="76" t="inlineStr">
        <x:is>
          <x:t xml:space="preserve">1</x:t>
        </x:is>
      </x:c>
      <x:c r="E282" s="76" t="inlineStr">
        <x:is>
          <x:t xml:space="preserve">Bitter</x:t>
        </x:is>
      </x:c>
      <x:c r="F282" s="76" t="n">
        <x:v>4</x:v>
      </x:c>
      <x:c r="G282" s="76" t="inlineStr">
        <x:is>
          <x:t xml:space="preserve">inactive</x:t>
        </x:is>
      </x:c>
      <x:c r="H282" s="76" t="inlineStr">
        <x:is>
          <x:t xml:space="preserve">contributes 4</x:t>
        </x:is>
      </x:c>
      <x:c r="I282" s="76" t="inlineStr">
        <x:is>
          <x:t xml:space="preserve">REUSE</x:t>
        </x:is>
      </x:c>
      <x:c r="J282" s="76" t="inlineStr">
        <x:is>
          <x:t xml:space="preserve">I1 Bitter | source BitGroup SCALAR-7</x:t>
        </x:is>
      </x:c>
      <x:c r="K282" s="76" t="inlineStr">
        <x:is>
          <x:t xml:space="preserve">DRAFT</x:t>
        </x:is>
      </x:c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</x:row>
    <x:row r="283">
      <x:c r="A283" s="78" t="inlineStr">
        <x:is>
          <x:t xml:space="preserve">B075</x:t>
        </x:is>
      </x:c>
      <x:c r="B283" s="76" t="inlineStr">
        <x:is>
          <x:t xml:space="preserve">FOOD-128#09</x:t>
        </x:is>
      </x:c>
      <x:c r="C283" s="76" t="inlineStr">
        <x:is>
          <x:t xml:space="preserve">SCALAR 4</x:t>
        </x:is>
      </x:c>
      <x:c r="D283" s="76" t="inlineStr">
        <x:is>
          <x:t xml:space="preserve">1</x:t>
        </x:is>
      </x:c>
      <x:c r="E283" s="76" t="inlineStr">
        <x:is>
          <x:t xml:space="preserve">Bitter</x:t>
        </x:is>
      </x:c>
      <x:c r="F283" s="76" t="n">
        <x:v>8</x:v>
      </x:c>
      <x:c r="G283" s="76" t="inlineStr">
        <x:is>
          <x:t xml:space="preserve">inactive</x:t>
        </x:is>
      </x:c>
      <x:c r="H283" s="76" t="inlineStr">
        <x:is>
          <x:t xml:space="preserve">contributes 8</x:t>
        </x:is>
      </x:c>
      <x:c r="I283" s="76" t="inlineStr">
        <x:is>
          <x:t xml:space="preserve">REUSE</x:t>
        </x:is>
      </x:c>
      <x:c r="J283" s="76" t="inlineStr">
        <x:is>
          <x:t xml:space="preserve">I1 Bitter | source BitGroup SCALAR-7</x:t>
        </x:is>
      </x:c>
      <x:c r="K283" s="76" t="inlineStr">
        <x:is>
          <x:t xml:space="preserve">DRAFT</x:t>
        </x:is>
      </x:c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</x:row>
    <x:row r="284">
      <x:c r="A284" s="78" t="inlineStr">
        <x:is>
          <x:t xml:space="preserve">B076</x:t>
        </x:is>
      </x:c>
      <x:c r="B284" s="76" t="inlineStr">
        <x:is>
          <x:t xml:space="preserve">FOOD-128#09</x:t>
        </x:is>
      </x:c>
      <x:c r="C284" s="76" t="inlineStr">
        <x:is>
          <x:t xml:space="preserve">SCALAR 5</x:t>
        </x:is>
      </x:c>
      <x:c r="D284" s="76" t="inlineStr">
        <x:is>
          <x:t xml:space="preserve">1</x:t>
        </x:is>
      </x:c>
      <x:c r="E284" s="76" t="inlineStr">
        <x:is>
          <x:t xml:space="preserve">Bitter</x:t>
        </x:is>
      </x:c>
      <x:c r="F284" s="76" t="n">
        <x:v>16</x:v>
      </x:c>
      <x:c r="G284" s="76" t="inlineStr">
        <x:is>
          <x:t xml:space="preserve">inactive</x:t>
        </x:is>
      </x:c>
      <x:c r="H284" s="76" t="inlineStr">
        <x:is>
          <x:t xml:space="preserve">contributes 16</x:t>
        </x:is>
      </x:c>
      <x:c r="I284" s="76" t="inlineStr">
        <x:is>
          <x:t xml:space="preserve">REUSE</x:t>
        </x:is>
      </x:c>
      <x:c r="J284" s="76" t="inlineStr">
        <x:is>
          <x:t xml:space="preserve">I1 Bitter | source BitGroup SCALAR-7</x:t>
        </x:is>
      </x:c>
      <x:c r="K284" s="76" t="inlineStr">
        <x:is>
          <x:t xml:space="preserve">DRAFT</x:t>
        </x:is>
      </x:c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</x:row>
    <x:row r="285">
      <x:c r="A285" s="78" t="inlineStr">
        <x:is>
          <x:t xml:space="preserve">B077</x:t>
        </x:is>
      </x:c>
      <x:c r="B285" s="76" t="inlineStr">
        <x:is>
          <x:t xml:space="preserve">FOOD-128#09</x:t>
        </x:is>
      </x:c>
      <x:c r="C285" s="76" t="inlineStr">
        <x:is>
          <x:t xml:space="preserve">SCALAR 6</x:t>
        </x:is>
      </x:c>
      <x:c r="D285" s="76" t="inlineStr">
        <x:is>
          <x:t xml:space="preserve">1</x:t>
        </x:is>
      </x:c>
      <x:c r="E285" s="76" t="inlineStr">
        <x:is>
          <x:t xml:space="preserve">Bitter</x:t>
        </x:is>
      </x:c>
      <x:c r="F285" s="76" t="n">
        <x:v>32</x:v>
      </x:c>
      <x:c r="G285" s="76" t="inlineStr">
        <x:is>
          <x:t xml:space="preserve">inactive</x:t>
        </x:is>
      </x:c>
      <x:c r="H285" s="76" t="inlineStr">
        <x:is>
          <x:t xml:space="preserve">contributes 32</x:t>
        </x:is>
      </x:c>
      <x:c r="I285" s="76" t="inlineStr">
        <x:is>
          <x:t xml:space="preserve">REUSE</x:t>
        </x:is>
      </x:c>
      <x:c r="J285" s="76" t="inlineStr">
        <x:is>
          <x:t xml:space="preserve">I1 Bitter | source BitGroup SCALAR-7</x:t>
        </x:is>
      </x:c>
      <x:c r="K285" s="76" t="inlineStr">
        <x:is>
          <x:t xml:space="preserve">DRAFT</x:t>
        </x:is>
      </x:c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</x:row>
    <x:row r="286">
      <x:c r="A286" s="78" t="inlineStr">
        <x:is>
          <x:t xml:space="preserve">B078</x:t>
        </x:is>
      </x:c>
      <x:c r="B286" s="76" t="inlineStr">
        <x:is>
          <x:t xml:space="preserve">FOOD-128#09</x:t>
        </x:is>
      </x:c>
      <x:c r="C286" s="76" t="inlineStr">
        <x:is>
          <x:t xml:space="preserve">SCALAR 7</x:t>
        </x:is>
      </x:c>
      <x:c r="D286" s="76" t="inlineStr">
        <x:is>
          <x:t xml:space="preserve">1</x:t>
        </x:is>
      </x:c>
      <x:c r="E286" s="76" t="inlineStr">
        <x:is>
          <x:t xml:space="preserve">Bitter</x:t>
        </x:is>
      </x:c>
      <x:c r="F286" s="76" t="n">
        <x:v>64</x:v>
      </x:c>
      <x:c r="G286" s="76" t="inlineStr">
        <x:is>
          <x:t xml:space="preserve">inactive</x:t>
        </x:is>
      </x:c>
      <x:c r="H286" s="76" t="inlineStr">
        <x:is>
          <x:t xml:space="preserve">contributes 64</x:t>
        </x:is>
      </x:c>
      <x:c r="I286" s="76" t="inlineStr">
        <x:is>
          <x:t xml:space="preserve">REUSE</x:t>
        </x:is>
      </x:c>
      <x:c r="J286" s="76" t="inlineStr">
        <x:is>
          <x:t xml:space="preserve">I1 Bitter | source BitGroup SCALAR-7</x:t>
        </x:is>
      </x:c>
      <x:c r="K286" s="76" t="inlineStr">
        <x:is>
          <x:t xml:space="preserve">DRAFT</x:t>
        </x:is>
      </x:c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</x:row>
    <x:row r="287">
      <x:c r="A287" s="78" t="inlineStr">
        <x:is>
          <x:t xml:space="preserve">B079</x:t>
        </x:is>
      </x:c>
      <x:c r="B287" s="76" t="inlineStr">
        <x:is>
          <x:t xml:space="preserve">FOOD-128#10</x:t>
        </x:is>
      </x:c>
      <x:c r="C287" s="76" t="inlineStr">
        <x:is>
          <x:t xml:space="preserve">SCALAR 1</x:t>
        </x:is>
      </x:c>
      <x:c r="D287" s="76" t="inlineStr">
        <x:is>
          <x:t xml:space="preserve">1</x:t>
        </x:is>
      </x:c>
      <x:c r="E287" s="76" t="inlineStr">
        <x:is>
          <x:t xml:space="preserve">Umami</x:t>
        </x:is>
      </x:c>
      <x:c r="F287" s="76" t="n">
        <x:v>1</x:v>
      </x:c>
      <x:c r="G287" s="76" t="inlineStr">
        <x:is>
          <x:t xml:space="preserve">inactive</x:t>
        </x:is>
      </x:c>
      <x:c r="H287" s="76" t="inlineStr">
        <x:is>
          <x:t xml:space="preserve">contributes 1</x:t>
        </x:is>
      </x:c>
      <x:c r="I287" s="76" t="inlineStr">
        <x:is>
          <x:t xml:space="preserve">REUSE</x:t>
        </x:is>
      </x:c>
      <x:c r="J287" s="76" t="inlineStr">
        <x:is>
          <x:t xml:space="preserve">J1 Umami | source BitGroup SCALAR-7</x:t>
        </x:is>
      </x:c>
      <x:c r="K287" s="76" t="inlineStr">
        <x:is>
          <x:t xml:space="preserve">DRAFT</x:t>
        </x:is>
      </x:c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</x:row>
    <x:row r="288">
      <x:c r="A288" s="78" t="inlineStr">
        <x:is>
          <x:t xml:space="preserve">B080</x:t>
        </x:is>
      </x:c>
      <x:c r="B288" s="76" t="inlineStr">
        <x:is>
          <x:t xml:space="preserve">FOOD-128#10</x:t>
        </x:is>
      </x:c>
      <x:c r="C288" s="76" t="inlineStr">
        <x:is>
          <x:t xml:space="preserve">SCALAR 2</x:t>
        </x:is>
      </x:c>
      <x:c r="D288" s="76" t="inlineStr">
        <x:is>
          <x:t xml:space="preserve">1</x:t>
        </x:is>
      </x:c>
      <x:c r="E288" s="76" t="inlineStr">
        <x:is>
          <x:t xml:space="preserve">Umami</x:t>
        </x:is>
      </x:c>
      <x:c r="F288" s="76" t="n">
        <x:v>2</x:v>
      </x:c>
      <x:c r="G288" s="76" t="inlineStr">
        <x:is>
          <x:t xml:space="preserve">inactive</x:t>
        </x:is>
      </x:c>
      <x:c r="H288" s="76" t="inlineStr">
        <x:is>
          <x:t xml:space="preserve">contributes 2</x:t>
        </x:is>
      </x:c>
      <x:c r="I288" s="76" t="inlineStr">
        <x:is>
          <x:t xml:space="preserve">REUSE</x:t>
        </x:is>
      </x:c>
      <x:c r="J288" s="76" t="inlineStr">
        <x:is>
          <x:t xml:space="preserve">J1 Umami | source BitGroup SCALAR-7</x:t>
        </x:is>
      </x:c>
      <x:c r="K288" s="76" t="inlineStr">
        <x:is>
          <x:t xml:space="preserve">DRAFT</x:t>
        </x:is>
      </x:c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</x:row>
    <x:row r="289">
      <x:c r="A289" s="78" t="inlineStr">
        <x:is>
          <x:t xml:space="preserve">B081</x:t>
        </x:is>
      </x:c>
      <x:c r="B289" s="76" t="inlineStr">
        <x:is>
          <x:t xml:space="preserve">FOOD-128#10</x:t>
        </x:is>
      </x:c>
      <x:c r="C289" s="76" t="inlineStr">
        <x:is>
          <x:t xml:space="preserve">SCALAR 3</x:t>
        </x:is>
      </x:c>
      <x:c r="D289" s="76" t="inlineStr">
        <x:is>
          <x:t xml:space="preserve">1</x:t>
        </x:is>
      </x:c>
      <x:c r="E289" s="76" t="inlineStr">
        <x:is>
          <x:t xml:space="preserve">Umami</x:t>
        </x:is>
      </x:c>
      <x:c r="F289" s="76" t="n">
        <x:v>4</x:v>
      </x:c>
      <x:c r="G289" s="76" t="inlineStr">
        <x:is>
          <x:t xml:space="preserve">inactive</x:t>
        </x:is>
      </x:c>
      <x:c r="H289" s="76" t="inlineStr">
        <x:is>
          <x:t xml:space="preserve">contributes 4</x:t>
        </x:is>
      </x:c>
      <x:c r="I289" s="76" t="inlineStr">
        <x:is>
          <x:t xml:space="preserve">REUSE</x:t>
        </x:is>
      </x:c>
      <x:c r="J289" s="76" t="inlineStr">
        <x:is>
          <x:t xml:space="preserve">J1 Umami | source BitGroup SCALAR-7</x:t>
        </x:is>
      </x:c>
      <x:c r="K289" s="76" t="inlineStr">
        <x:is>
          <x:t xml:space="preserve">DRAFT</x:t>
        </x:is>
      </x:c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</x:row>
    <x:row r="290">
      <x:c r="A290" s="78" t="inlineStr">
        <x:is>
          <x:t xml:space="preserve">B082</x:t>
        </x:is>
      </x:c>
      <x:c r="B290" s="76" t="inlineStr">
        <x:is>
          <x:t xml:space="preserve">FOOD-128#10</x:t>
        </x:is>
      </x:c>
      <x:c r="C290" s="76" t="inlineStr">
        <x:is>
          <x:t xml:space="preserve">SCALAR 4</x:t>
        </x:is>
      </x:c>
      <x:c r="D290" s="76" t="inlineStr">
        <x:is>
          <x:t xml:space="preserve">1</x:t>
        </x:is>
      </x:c>
      <x:c r="E290" s="76" t="inlineStr">
        <x:is>
          <x:t xml:space="preserve">Umami</x:t>
        </x:is>
      </x:c>
      <x:c r="F290" s="76" t="n">
        <x:v>8</x:v>
      </x:c>
      <x:c r="G290" s="76" t="inlineStr">
        <x:is>
          <x:t xml:space="preserve">inactive</x:t>
        </x:is>
      </x:c>
      <x:c r="H290" s="76" t="inlineStr">
        <x:is>
          <x:t xml:space="preserve">contributes 8</x:t>
        </x:is>
      </x:c>
      <x:c r="I290" s="76" t="inlineStr">
        <x:is>
          <x:t xml:space="preserve">REUSE</x:t>
        </x:is>
      </x:c>
      <x:c r="J290" s="76" t="inlineStr">
        <x:is>
          <x:t xml:space="preserve">J1 Umami | source BitGroup SCALAR-7</x:t>
        </x:is>
      </x:c>
      <x:c r="K290" s="76" t="inlineStr">
        <x:is>
          <x:t xml:space="preserve">DRAFT</x:t>
        </x:is>
      </x:c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</x:row>
    <x:row r="291">
      <x:c r="A291" s="78" t="inlineStr">
        <x:is>
          <x:t xml:space="preserve">B083</x:t>
        </x:is>
      </x:c>
      <x:c r="B291" s="76" t="inlineStr">
        <x:is>
          <x:t xml:space="preserve">FOOD-128#10</x:t>
        </x:is>
      </x:c>
      <x:c r="C291" s="76" t="inlineStr">
        <x:is>
          <x:t xml:space="preserve">SCALAR 5</x:t>
        </x:is>
      </x:c>
      <x:c r="D291" s="76" t="inlineStr">
        <x:is>
          <x:t xml:space="preserve">1</x:t>
        </x:is>
      </x:c>
      <x:c r="E291" s="76" t="inlineStr">
        <x:is>
          <x:t xml:space="preserve">Umami</x:t>
        </x:is>
      </x:c>
      <x:c r="F291" s="76" t="n">
        <x:v>16</x:v>
      </x:c>
      <x:c r="G291" s="76" t="inlineStr">
        <x:is>
          <x:t xml:space="preserve">inactive</x:t>
        </x:is>
      </x:c>
      <x:c r="H291" s="76" t="inlineStr">
        <x:is>
          <x:t xml:space="preserve">contributes 16</x:t>
        </x:is>
      </x:c>
      <x:c r="I291" s="76" t="inlineStr">
        <x:is>
          <x:t xml:space="preserve">REUSE</x:t>
        </x:is>
      </x:c>
      <x:c r="J291" s="76" t="inlineStr">
        <x:is>
          <x:t xml:space="preserve">J1 Umami | source BitGroup SCALAR-7</x:t>
        </x:is>
      </x:c>
      <x:c r="K291" s="76" t="inlineStr">
        <x:is>
          <x:t xml:space="preserve">DRAFT</x:t>
        </x:is>
      </x:c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</x:row>
    <x:row r="292">
      <x:c r="A292" s="78" t="inlineStr">
        <x:is>
          <x:t xml:space="preserve">B084</x:t>
        </x:is>
      </x:c>
      <x:c r="B292" s="76" t="inlineStr">
        <x:is>
          <x:t xml:space="preserve">FOOD-128#10</x:t>
        </x:is>
      </x:c>
      <x:c r="C292" s="76" t="inlineStr">
        <x:is>
          <x:t xml:space="preserve">SCALAR 6</x:t>
        </x:is>
      </x:c>
      <x:c r="D292" s="76" t="inlineStr">
        <x:is>
          <x:t xml:space="preserve">1</x:t>
        </x:is>
      </x:c>
      <x:c r="E292" s="76" t="inlineStr">
        <x:is>
          <x:t xml:space="preserve">Umami</x:t>
        </x:is>
      </x:c>
      <x:c r="F292" s="76" t="n">
        <x:v>32</x:v>
      </x:c>
      <x:c r="G292" s="76" t="inlineStr">
        <x:is>
          <x:t xml:space="preserve">inactive</x:t>
        </x:is>
      </x:c>
      <x:c r="H292" s="76" t="inlineStr">
        <x:is>
          <x:t xml:space="preserve">contributes 32</x:t>
        </x:is>
      </x:c>
      <x:c r="I292" s="76" t="inlineStr">
        <x:is>
          <x:t xml:space="preserve">REUSE</x:t>
        </x:is>
      </x:c>
      <x:c r="J292" s="76" t="inlineStr">
        <x:is>
          <x:t xml:space="preserve">J1 Umami | source BitGroup SCALAR-7</x:t>
        </x:is>
      </x:c>
      <x:c r="K292" s="76" t="inlineStr">
        <x:is>
          <x:t xml:space="preserve">DRAFT</x:t>
        </x:is>
      </x:c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</x:row>
    <x:row r="293">
      <x:c r="A293" s="78" t="inlineStr">
        <x:is>
          <x:t xml:space="preserve">B085</x:t>
        </x:is>
      </x:c>
      <x:c r="B293" s="76" t="inlineStr">
        <x:is>
          <x:t xml:space="preserve">FOOD-128#10</x:t>
        </x:is>
      </x:c>
      <x:c r="C293" s="76" t="inlineStr">
        <x:is>
          <x:t xml:space="preserve">SCALAR 7</x:t>
        </x:is>
      </x:c>
      <x:c r="D293" s="76" t="inlineStr">
        <x:is>
          <x:t xml:space="preserve">1</x:t>
        </x:is>
      </x:c>
      <x:c r="E293" s="76" t="inlineStr">
        <x:is>
          <x:t xml:space="preserve">Umami</x:t>
        </x:is>
      </x:c>
      <x:c r="F293" s="76" t="n">
        <x:v>64</x:v>
      </x:c>
      <x:c r="G293" s="76" t="inlineStr">
        <x:is>
          <x:t xml:space="preserve">inactive</x:t>
        </x:is>
      </x:c>
      <x:c r="H293" s="76" t="inlineStr">
        <x:is>
          <x:t xml:space="preserve">contributes 64</x:t>
        </x:is>
      </x:c>
      <x:c r="I293" s="76" t="inlineStr">
        <x:is>
          <x:t xml:space="preserve">REUSE</x:t>
        </x:is>
      </x:c>
      <x:c r="J293" s="76" t="inlineStr">
        <x:is>
          <x:t xml:space="preserve">J1 Umami | source BitGroup SCALAR-7</x:t>
        </x:is>
      </x:c>
      <x:c r="K293" s="76" t="inlineStr">
        <x:is>
          <x:t xml:space="preserve">DRAFT</x:t>
        </x:is>
      </x:c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</x:row>
    <x:row r="294">
      <x:c r="A294" s="78" t="inlineStr">
        <x:is>
          <x:t xml:space="preserve">B086</x:t>
        </x:is>
      </x:c>
      <x:c r="B294" s="76" t="inlineStr">
        <x:is>
          <x:t xml:space="preserve">FOOD-128#11</x:t>
        </x:is>
      </x:c>
      <x:c r="C294" s="76" t="inlineStr">
        <x:is>
          <x:t xml:space="preserve">SCALAR 1</x:t>
        </x:is>
      </x:c>
      <x:c r="D294" s="76" t="inlineStr">
        <x:is>
          <x:t xml:space="preserve">1</x:t>
        </x:is>
      </x:c>
      <x:c r="E294" s="76" t="inlineStr">
        <x:is>
          <x:t xml:space="preserve">Richness</x:t>
        </x:is>
      </x:c>
      <x:c r="F294" s="76" t="n">
        <x:v>1</x:v>
      </x:c>
      <x:c r="G294" s="76" t="inlineStr">
        <x:is>
          <x:t xml:space="preserve">inactive</x:t>
        </x:is>
      </x:c>
      <x:c r="H294" s="76" t="inlineStr">
        <x:is>
          <x:t xml:space="preserve">contributes 1</x:t>
        </x:is>
      </x:c>
      <x:c r="I294" s="76" t="inlineStr">
        <x:is>
          <x:t xml:space="preserve">REUSE</x:t>
        </x:is>
      </x:c>
      <x:c r="J294" s="76" t="inlineStr">
        <x:is>
          <x:t xml:space="preserve">K1 Richness | source BitGroup SCALAR-7</x:t>
        </x:is>
      </x:c>
      <x:c r="K294" s="76" t="inlineStr">
        <x:is>
          <x:t xml:space="preserve">DRAFT</x:t>
        </x:is>
      </x:c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</x:row>
    <x:row r="295">
      <x:c r="A295" s="78" t="inlineStr">
        <x:is>
          <x:t xml:space="preserve">B087</x:t>
        </x:is>
      </x:c>
      <x:c r="B295" s="76" t="inlineStr">
        <x:is>
          <x:t xml:space="preserve">FOOD-128#11</x:t>
        </x:is>
      </x:c>
      <x:c r="C295" s="76" t="inlineStr">
        <x:is>
          <x:t xml:space="preserve">SCALAR 2</x:t>
        </x:is>
      </x:c>
      <x:c r="D295" s="76" t="inlineStr">
        <x:is>
          <x:t xml:space="preserve">1</x:t>
        </x:is>
      </x:c>
      <x:c r="E295" s="76" t="inlineStr">
        <x:is>
          <x:t xml:space="preserve">Richness</x:t>
        </x:is>
      </x:c>
      <x:c r="F295" s="76" t="n">
        <x:v>2</x:v>
      </x:c>
      <x:c r="G295" s="76" t="inlineStr">
        <x:is>
          <x:t xml:space="preserve">inactive</x:t>
        </x:is>
      </x:c>
      <x:c r="H295" s="76" t="inlineStr">
        <x:is>
          <x:t xml:space="preserve">contributes 2</x:t>
        </x:is>
      </x:c>
      <x:c r="I295" s="76" t="inlineStr">
        <x:is>
          <x:t xml:space="preserve">REUSE</x:t>
        </x:is>
      </x:c>
      <x:c r="J295" s="76" t="inlineStr">
        <x:is>
          <x:t xml:space="preserve">K1 Richness | source BitGroup SCALAR-7</x:t>
        </x:is>
      </x:c>
      <x:c r="K295" s="76" t="inlineStr">
        <x:is>
          <x:t xml:space="preserve">DRAFT</x:t>
        </x:is>
      </x:c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</x:row>
    <x:row r="296">
      <x:c r="A296" s="78" t="inlineStr">
        <x:is>
          <x:t xml:space="preserve">B088</x:t>
        </x:is>
      </x:c>
      <x:c r="B296" s="76" t="inlineStr">
        <x:is>
          <x:t xml:space="preserve">FOOD-128#11</x:t>
        </x:is>
      </x:c>
      <x:c r="C296" s="76" t="inlineStr">
        <x:is>
          <x:t xml:space="preserve">SCALAR 3</x:t>
        </x:is>
      </x:c>
      <x:c r="D296" s="76" t="inlineStr">
        <x:is>
          <x:t xml:space="preserve">1</x:t>
        </x:is>
      </x:c>
      <x:c r="E296" s="76" t="inlineStr">
        <x:is>
          <x:t xml:space="preserve">Richness</x:t>
        </x:is>
      </x:c>
      <x:c r="F296" s="76" t="n">
        <x:v>4</x:v>
      </x:c>
      <x:c r="G296" s="76" t="inlineStr">
        <x:is>
          <x:t xml:space="preserve">inactive</x:t>
        </x:is>
      </x:c>
      <x:c r="H296" s="76" t="inlineStr">
        <x:is>
          <x:t xml:space="preserve">contributes 4</x:t>
        </x:is>
      </x:c>
      <x:c r="I296" s="76" t="inlineStr">
        <x:is>
          <x:t xml:space="preserve">REUSE</x:t>
        </x:is>
      </x:c>
      <x:c r="J296" s="76" t="inlineStr">
        <x:is>
          <x:t xml:space="preserve">K1 Richness | source BitGroup SCALAR-7</x:t>
        </x:is>
      </x:c>
      <x:c r="K296" s="76" t="inlineStr">
        <x:is>
          <x:t xml:space="preserve">DRAFT</x:t>
        </x:is>
      </x:c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</x:row>
    <x:row r="297">
      <x:c r="A297" s="78" t="inlineStr">
        <x:is>
          <x:t xml:space="preserve">B089</x:t>
        </x:is>
      </x:c>
      <x:c r="B297" s="76" t="inlineStr">
        <x:is>
          <x:t xml:space="preserve">FOOD-128#11</x:t>
        </x:is>
      </x:c>
      <x:c r="C297" s="76" t="inlineStr">
        <x:is>
          <x:t xml:space="preserve">SCALAR 4</x:t>
        </x:is>
      </x:c>
      <x:c r="D297" s="76" t="inlineStr">
        <x:is>
          <x:t xml:space="preserve">1</x:t>
        </x:is>
      </x:c>
      <x:c r="E297" s="76" t="inlineStr">
        <x:is>
          <x:t xml:space="preserve">Richness</x:t>
        </x:is>
      </x:c>
      <x:c r="F297" s="76" t="n">
        <x:v>8</x:v>
      </x:c>
      <x:c r="G297" s="76" t="inlineStr">
        <x:is>
          <x:t xml:space="preserve">inactive</x:t>
        </x:is>
      </x:c>
      <x:c r="H297" s="76" t="inlineStr">
        <x:is>
          <x:t xml:space="preserve">contributes 8</x:t>
        </x:is>
      </x:c>
      <x:c r="I297" s="76" t="inlineStr">
        <x:is>
          <x:t xml:space="preserve">REUSE</x:t>
        </x:is>
      </x:c>
      <x:c r="J297" s="76" t="inlineStr">
        <x:is>
          <x:t xml:space="preserve">K1 Richness | source BitGroup SCALAR-7</x:t>
        </x:is>
      </x:c>
      <x:c r="K297" s="76" t="inlineStr">
        <x:is>
          <x:t xml:space="preserve">DRAFT</x:t>
        </x:is>
      </x:c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</x:row>
    <x:row r="298">
      <x:c r="A298" s="78" t="inlineStr">
        <x:is>
          <x:t xml:space="preserve">B090</x:t>
        </x:is>
      </x:c>
      <x:c r="B298" s="76" t="inlineStr">
        <x:is>
          <x:t xml:space="preserve">FOOD-128#11</x:t>
        </x:is>
      </x:c>
      <x:c r="C298" s="76" t="inlineStr">
        <x:is>
          <x:t xml:space="preserve">SCALAR 5</x:t>
        </x:is>
      </x:c>
      <x:c r="D298" s="76" t="inlineStr">
        <x:is>
          <x:t xml:space="preserve">1</x:t>
        </x:is>
      </x:c>
      <x:c r="E298" s="76" t="inlineStr">
        <x:is>
          <x:t xml:space="preserve">Richness</x:t>
        </x:is>
      </x:c>
      <x:c r="F298" s="76" t="n">
        <x:v>16</x:v>
      </x:c>
      <x:c r="G298" s="76" t="inlineStr">
        <x:is>
          <x:t xml:space="preserve">inactive</x:t>
        </x:is>
      </x:c>
      <x:c r="H298" s="76" t="inlineStr">
        <x:is>
          <x:t xml:space="preserve">contributes 16</x:t>
        </x:is>
      </x:c>
      <x:c r="I298" s="76" t="inlineStr">
        <x:is>
          <x:t xml:space="preserve">REUSE</x:t>
        </x:is>
      </x:c>
      <x:c r="J298" s="76" t="inlineStr">
        <x:is>
          <x:t xml:space="preserve">K1 Richness | source BitGroup SCALAR-7</x:t>
        </x:is>
      </x:c>
      <x:c r="K298" s="76" t="inlineStr">
        <x:is>
          <x:t xml:space="preserve">DRAFT</x:t>
        </x:is>
      </x:c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</x:row>
    <x:row r="299">
      <x:c r="A299" s="78" t="inlineStr">
        <x:is>
          <x:t xml:space="preserve">B091</x:t>
        </x:is>
      </x:c>
      <x:c r="B299" s="76" t="inlineStr">
        <x:is>
          <x:t xml:space="preserve">FOOD-128#11</x:t>
        </x:is>
      </x:c>
      <x:c r="C299" s="76" t="inlineStr">
        <x:is>
          <x:t xml:space="preserve">SCALAR 6</x:t>
        </x:is>
      </x:c>
      <x:c r="D299" s="76" t="inlineStr">
        <x:is>
          <x:t xml:space="preserve">1</x:t>
        </x:is>
      </x:c>
      <x:c r="E299" s="76" t="inlineStr">
        <x:is>
          <x:t xml:space="preserve">Richness</x:t>
        </x:is>
      </x:c>
      <x:c r="F299" s="76" t="n">
        <x:v>32</x:v>
      </x:c>
      <x:c r="G299" s="76" t="inlineStr">
        <x:is>
          <x:t xml:space="preserve">inactive</x:t>
        </x:is>
      </x:c>
      <x:c r="H299" s="76" t="inlineStr">
        <x:is>
          <x:t xml:space="preserve">contributes 32</x:t>
        </x:is>
      </x:c>
      <x:c r="I299" s="76" t="inlineStr">
        <x:is>
          <x:t xml:space="preserve">REUSE</x:t>
        </x:is>
      </x:c>
      <x:c r="J299" s="76" t="inlineStr">
        <x:is>
          <x:t xml:space="preserve">K1 Richness | source BitGroup SCALAR-7</x:t>
        </x:is>
      </x:c>
      <x:c r="K299" s="76" t="inlineStr">
        <x:is>
          <x:t xml:space="preserve">DRAFT</x:t>
        </x:is>
      </x:c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</x:row>
    <x:row r="300">
      <x:c r="A300" s="78" t="inlineStr">
        <x:is>
          <x:t xml:space="preserve">B092</x:t>
        </x:is>
      </x:c>
      <x:c r="B300" s="76" t="inlineStr">
        <x:is>
          <x:t xml:space="preserve">FOOD-128#11</x:t>
        </x:is>
      </x:c>
      <x:c r="C300" s="76" t="inlineStr">
        <x:is>
          <x:t xml:space="preserve">SCALAR 7</x:t>
        </x:is>
      </x:c>
      <x:c r="D300" s="76" t="inlineStr">
        <x:is>
          <x:t xml:space="preserve">1</x:t>
        </x:is>
      </x:c>
      <x:c r="E300" s="76" t="inlineStr">
        <x:is>
          <x:t xml:space="preserve">Richness</x:t>
        </x:is>
      </x:c>
      <x:c r="F300" s="76" t="n">
        <x:v>64</x:v>
      </x:c>
      <x:c r="G300" s="76" t="inlineStr">
        <x:is>
          <x:t xml:space="preserve">inactive</x:t>
        </x:is>
      </x:c>
      <x:c r="H300" s="76" t="inlineStr">
        <x:is>
          <x:t xml:space="preserve">contributes 64</x:t>
        </x:is>
      </x:c>
      <x:c r="I300" s="76" t="inlineStr">
        <x:is>
          <x:t xml:space="preserve">REUSE</x:t>
        </x:is>
      </x:c>
      <x:c r="J300" s="76" t="inlineStr">
        <x:is>
          <x:t xml:space="preserve">K1 Richness | source BitGroup SCALAR-7</x:t>
        </x:is>
      </x:c>
      <x:c r="K300" s="76" t="inlineStr">
        <x:is>
          <x:t xml:space="preserve">DRAFT</x:t>
        </x:is>
      </x:c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</x:row>
    <x:row r="301">
      <x:c r="A301" s="78" t="inlineStr">
        <x:is>
          <x:t xml:space="preserve">B093</x:t>
        </x:is>
      </x:c>
      <x:c r="B301" s="76" t="inlineStr">
        <x:is>
          <x:t xml:space="preserve">FOOD-128#12</x:t>
        </x:is>
      </x:c>
      <x:c r="C301" s="76" t="inlineStr">
        <x:is>
          <x:t xml:space="preserve">SCALAR 1</x:t>
        </x:is>
      </x:c>
      <x:c r="D301" s="76" t="inlineStr">
        <x:is>
          <x:t xml:space="preserve">1</x:t>
        </x:is>
      </x:c>
      <x:c r="E301" s="76" t="inlineStr">
        <x:is>
          <x:t xml:space="preserve">Aromatic</x:t>
        </x:is>
      </x:c>
      <x:c r="F301" s="76" t="n">
        <x:v>1</x:v>
      </x:c>
      <x:c r="G301" s="76" t="inlineStr">
        <x:is>
          <x:t xml:space="preserve">inactive</x:t>
        </x:is>
      </x:c>
      <x:c r="H301" s="76" t="inlineStr">
        <x:is>
          <x:t xml:space="preserve">contributes 1</x:t>
        </x:is>
      </x:c>
      <x:c r="I301" s="76" t="inlineStr">
        <x:is>
          <x:t xml:space="preserve">REUSE</x:t>
        </x:is>
      </x:c>
      <x:c r="J301" s="76" t="inlineStr">
        <x:is>
          <x:t xml:space="preserve">L1 Aromatic | source BitGroup SCALAR-7</x:t>
        </x:is>
      </x:c>
      <x:c r="K301" s="76" t="inlineStr">
        <x:is>
          <x:t xml:space="preserve">DRAFT</x:t>
        </x:is>
      </x:c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</x:row>
    <x:row r="302">
      <x:c r="A302" s="78" t="inlineStr">
        <x:is>
          <x:t xml:space="preserve">B094</x:t>
        </x:is>
      </x:c>
      <x:c r="B302" s="76" t="inlineStr">
        <x:is>
          <x:t xml:space="preserve">FOOD-128#12</x:t>
        </x:is>
      </x:c>
      <x:c r="C302" s="76" t="inlineStr">
        <x:is>
          <x:t xml:space="preserve">SCALAR 2</x:t>
        </x:is>
      </x:c>
      <x:c r="D302" s="76" t="inlineStr">
        <x:is>
          <x:t xml:space="preserve">1</x:t>
        </x:is>
      </x:c>
      <x:c r="E302" s="76" t="inlineStr">
        <x:is>
          <x:t xml:space="preserve">Aromatic</x:t>
        </x:is>
      </x:c>
      <x:c r="F302" s="76" t="n">
        <x:v>2</x:v>
      </x:c>
      <x:c r="G302" s="76" t="inlineStr">
        <x:is>
          <x:t xml:space="preserve">inactive</x:t>
        </x:is>
      </x:c>
      <x:c r="H302" s="76" t="inlineStr">
        <x:is>
          <x:t xml:space="preserve">contributes 2</x:t>
        </x:is>
      </x:c>
      <x:c r="I302" s="76" t="inlineStr">
        <x:is>
          <x:t xml:space="preserve">REUSE</x:t>
        </x:is>
      </x:c>
      <x:c r="J302" s="76" t="inlineStr">
        <x:is>
          <x:t xml:space="preserve">L1 Aromatic | source BitGroup SCALAR-7</x:t>
        </x:is>
      </x:c>
      <x:c r="K302" s="76" t="inlineStr">
        <x:is>
          <x:t xml:space="preserve">DRAFT</x:t>
        </x:is>
      </x:c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</x:row>
    <x:row r="303">
      <x:c r="A303" s="78" t="inlineStr">
        <x:is>
          <x:t xml:space="preserve">B095</x:t>
        </x:is>
      </x:c>
      <x:c r="B303" s="76" t="inlineStr">
        <x:is>
          <x:t xml:space="preserve">FOOD-128#12</x:t>
        </x:is>
      </x:c>
      <x:c r="C303" s="76" t="inlineStr">
        <x:is>
          <x:t xml:space="preserve">SCALAR 3</x:t>
        </x:is>
      </x:c>
      <x:c r="D303" s="76" t="inlineStr">
        <x:is>
          <x:t xml:space="preserve">1</x:t>
        </x:is>
      </x:c>
      <x:c r="E303" s="76" t="inlineStr">
        <x:is>
          <x:t xml:space="preserve">Aromatic</x:t>
        </x:is>
      </x:c>
      <x:c r="F303" s="76" t="n">
        <x:v>4</x:v>
      </x:c>
      <x:c r="G303" s="76" t="inlineStr">
        <x:is>
          <x:t xml:space="preserve">inactive</x:t>
        </x:is>
      </x:c>
      <x:c r="H303" s="76" t="inlineStr">
        <x:is>
          <x:t xml:space="preserve">contributes 4</x:t>
        </x:is>
      </x:c>
      <x:c r="I303" s="76" t="inlineStr">
        <x:is>
          <x:t xml:space="preserve">REUSE</x:t>
        </x:is>
      </x:c>
      <x:c r="J303" s="76" t="inlineStr">
        <x:is>
          <x:t xml:space="preserve">L1 Aromatic | source BitGroup SCALAR-7</x:t>
        </x:is>
      </x:c>
      <x:c r="K303" s="76" t="inlineStr">
        <x:is>
          <x:t xml:space="preserve">DRAFT</x:t>
        </x:is>
      </x:c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</x:row>
    <x:row r="304">
      <x:c r="A304" s="78" t="inlineStr">
        <x:is>
          <x:t xml:space="preserve">B096</x:t>
        </x:is>
      </x:c>
      <x:c r="B304" s="76" t="inlineStr">
        <x:is>
          <x:t xml:space="preserve">FOOD-128#12</x:t>
        </x:is>
      </x:c>
      <x:c r="C304" s="76" t="inlineStr">
        <x:is>
          <x:t xml:space="preserve">SCALAR 4</x:t>
        </x:is>
      </x:c>
      <x:c r="D304" s="76" t="inlineStr">
        <x:is>
          <x:t xml:space="preserve">1</x:t>
        </x:is>
      </x:c>
      <x:c r="E304" s="76" t="inlineStr">
        <x:is>
          <x:t xml:space="preserve">Aromatic</x:t>
        </x:is>
      </x:c>
      <x:c r="F304" s="76" t="n">
        <x:v>8</x:v>
      </x:c>
      <x:c r="G304" s="76" t="inlineStr">
        <x:is>
          <x:t xml:space="preserve">inactive</x:t>
        </x:is>
      </x:c>
      <x:c r="H304" s="76" t="inlineStr">
        <x:is>
          <x:t xml:space="preserve">contributes 8</x:t>
        </x:is>
      </x:c>
      <x:c r="I304" s="76" t="inlineStr">
        <x:is>
          <x:t xml:space="preserve">REUSE</x:t>
        </x:is>
      </x:c>
      <x:c r="J304" s="76" t="inlineStr">
        <x:is>
          <x:t xml:space="preserve">L1 Aromatic | source BitGroup SCALAR-7</x:t>
        </x:is>
      </x:c>
      <x:c r="K304" s="76" t="inlineStr">
        <x:is>
          <x:t xml:space="preserve">DRAFT</x:t>
        </x:is>
      </x:c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</x:row>
    <x:row r="305">
      <x:c r="A305" s="78" t="inlineStr">
        <x:is>
          <x:t xml:space="preserve">B097</x:t>
        </x:is>
      </x:c>
      <x:c r="B305" s="76" t="inlineStr">
        <x:is>
          <x:t xml:space="preserve">FOOD-128#12</x:t>
        </x:is>
      </x:c>
      <x:c r="C305" s="76" t="inlineStr">
        <x:is>
          <x:t xml:space="preserve">SCALAR 5</x:t>
        </x:is>
      </x:c>
      <x:c r="D305" s="76" t="inlineStr">
        <x:is>
          <x:t xml:space="preserve">1</x:t>
        </x:is>
      </x:c>
      <x:c r="E305" s="76" t="inlineStr">
        <x:is>
          <x:t xml:space="preserve">Aromatic</x:t>
        </x:is>
      </x:c>
      <x:c r="F305" s="76" t="n">
        <x:v>16</x:v>
      </x:c>
      <x:c r="G305" s="76" t="inlineStr">
        <x:is>
          <x:t xml:space="preserve">inactive</x:t>
        </x:is>
      </x:c>
      <x:c r="H305" s="76" t="inlineStr">
        <x:is>
          <x:t xml:space="preserve">contributes 16</x:t>
        </x:is>
      </x:c>
      <x:c r="I305" s="76" t="inlineStr">
        <x:is>
          <x:t xml:space="preserve">REUSE</x:t>
        </x:is>
      </x:c>
      <x:c r="J305" s="76" t="inlineStr">
        <x:is>
          <x:t xml:space="preserve">L1 Aromatic | source BitGroup SCALAR-7</x:t>
        </x:is>
      </x:c>
      <x:c r="K305" s="76" t="inlineStr">
        <x:is>
          <x:t xml:space="preserve">DRAFT</x:t>
        </x:is>
      </x:c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</x:row>
    <x:row r="306">
      <x:c r="A306" s="78" t="inlineStr">
        <x:is>
          <x:t xml:space="preserve">B098</x:t>
        </x:is>
      </x:c>
      <x:c r="B306" s="76" t="inlineStr">
        <x:is>
          <x:t xml:space="preserve">FOOD-128#12</x:t>
        </x:is>
      </x:c>
      <x:c r="C306" s="76" t="inlineStr">
        <x:is>
          <x:t xml:space="preserve">SCALAR 6</x:t>
        </x:is>
      </x:c>
      <x:c r="D306" s="76" t="inlineStr">
        <x:is>
          <x:t xml:space="preserve">1</x:t>
        </x:is>
      </x:c>
      <x:c r="E306" s="76" t="inlineStr">
        <x:is>
          <x:t xml:space="preserve">Aromatic</x:t>
        </x:is>
      </x:c>
      <x:c r="F306" s="76" t="n">
        <x:v>32</x:v>
      </x:c>
      <x:c r="G306" s="76" t="inlineStr">
        <x:is>
          <x:t xml:space="preserve">inactive</x:t>
        </x:is>
      </x:c>
      <x:c r="H306" s="76" t="inlineStr">
        <x:is>
          <x:t xml:space="preserve">contributes 32</x:t>
        </x:is>
      </x:c>
      <x:c r="I306" s="76" t="inlineStr">
        <x:is>
          <x:t xml:space="preserve">REUSE</x:t>
        </x:is>
      </x:c>
      <x:c r="J306" s="76" t="inlineStr">
        <x:is>
          <x:t xml:space="preserve">L1 Aromatic | source BitGroup SCALAR-7</x:t>
        </x:is>
      </x:c>
      <x:c r="K306" s="76" t="inlineStr">
        <x:is>
          <x:t xml:space="preserve">DRAFT</x:t>
        </x:is>
      </x:c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</x:row>
    <x:row r="307">
      <x:c r="A307" s="78" t="inlineStr">
        <x:is>
          <x:t xml:space="preserve">B099</x:t>
        </x:is>
      </x:c>
      <x:c r="B307" s="76" t="inlineStr">
        <x:is>
          <x:t xml:space="preserve">FOOD-128#12</x:t>
        </x:is>
      </x:c>
      <x:c r="C307" s="76" t="inlineStr">
        <x:is>
          <x:t xml:space="preserve">SCALAR 7</x:t>
        </x:is>
      </x:c>
      <x:c r="D307" s="76" t="inlineStr">
        <x:is>
          <x:t xml:space="preserve">1</x:t>
        </x:is>
      </x:c>
      <x:c r="E307" s="76" t="inlineStr">
        <x:is>
          <x:t xml:space="preserve">Aromatic</x:t>
        </x:is>
      </x:c>
      <x:c r="F307" s="76" t="n">
        <x:v>64</x:v>
      </x:c>
      <x:c r="G307" s="76" t="inlineStr">
        <x:is>
          <x:t xml:space="preserve">inactive</x:t>
        </x:is>
      </x:c>
      <x:c r="H307" s="76" t="inlineStr">
        <x:is>
          <x:t xml:space="preserve">contributes 64</x:t>
        </x:is>
      </x:c>
      <x:c r="I307" s="76" t="inlineStr">
        <x:is>
          <x:t xml:space="preserve">REUSE</x:t>
        </x:is>
      </x:c>
      <x:c r="J307" s="76" t="inlineStr">
        <x:is>
          <x:t xml:space="preserve">L1 Aromatic | source BitGroup SCALAR-7</x:t>
        </x:is>
      </x:c>
      <x:c r="K307" s="76" t="inlineStr">
        <x:is>
          <x:t xml:space="preserve">DRAFT</x:t>
        </x:is>
      </x:c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</x:row>
    <x:row r="308">
      <x:c r="A308" s="78" t="inlineStr">
        <x:is>
          <x:t xml:space="preserve">B100</x:t>
        </x:is>
      </x:c>
      <x:c r="B308" s="76" t="inlineStr">
        <x:is>
          <x:t xml:space="preserve">FOOD-128#13</x:t>
        </x:is>
      </x:c>
      <x:c r="C308" s="76" t="inlineStr">
        <x:is>
          <x:t xml:space="preserve">MASK 1</x:t>
        </x:is>
      </x:c>
      <x:c r="D308" s="76" t="inlineStr">
        <x:is>
          <x:t xml:space="preserve">2A</x:t>
        </x:is>
      </x:c>
      <x:c r="E308" s="76" t="inlineStr">
        <x:is>
          <x:t xml:space="preserve">Meat</x:t>
        </x:is>
      </x:c>
      <x:c r="F308" s="76" t="inlineStr">
        <x:is>
          <x:t xml:space="preserve">Membership position 0</x:t>
        </x:is>
      </x:c>
      <x:c r="G308" s="76" t="inlineStr">
        <x:is>
          <x:t xml:space="preserve">membership not set</x:t>
        </x:is>
      </x:c>
      <x:c r="H308" s="76" t="inlineStr">
        <x:is>
          <x:t xml:space="preserve">membership set</x:t>
        </x:is>
      </x:c>
      <x:c r="I308" s="76" t="inlineStr">
        <x:is>
          <x:t xml:space="preserve">REUSE</x:t>
        </x:is>
      </x:c>
      <x:c r="J308" s="76" t="inlineStr">
        <x:is>
          <x:t xml:space="preserve">M1 CLASS16 | source BitGroup MASK-16</x:t>
        </x:is>
      </x:c>
      <x:c r="K308" s="76" t="inlineStr">
        <x:is>
          <x:t xml:space="preserve">DRAFT</x:t>
        </x:is>
      </x:c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</x:row>
    <x:row r="309">
      <x:c r="A309" s="78" t="inlineStr">
        <x:is>
          <x:t xml:space="preserve">B101</x:t>
        </x:is>
      </x:c>
      <x:c r="B309" s="76" t="inlineStr">
        <x:is>
          <x:t xml:space="preserve">FOOD-128#13</x:t>
        </x:is>
      </x:c>
      <x:c r="C309" s="76" t="inlineStr">
        <x:is>
          <x:t xml:space="preserve">MASK 2</x:t>
        </x:is>
      </x:c>
      <x:c r="D309" s="76" t="inlineStr">
        <x:is>
          <x:t xml:space="preserve">2B</x:t>
        </x:is>
      </x:c>
      <x:c r="E309" s="76" t="inlineStr">
        <x:is>
          <x:t xml:space="preserve">Vegetable</x:t>
        </x:is>
      </x:c>
      <x:c r="F309" s="76" t="inlineStr">
        <x:is>
          <x:t xml:space="preserve">Membership position 1</x:t>
        </x:is>
      </x:c>
      <x:c r="G309" s="76" t="inlineStr">
        <x:is>
          <x:t xml:space="preserve">membership not set</x:t>
        </x:is>
      </x:c>
      <x:c r="H309" s="76" t="inlineStr">
        <x:is>
          <x:t xml:space="preserve">membership set</x:t>
        </x:is>
      </x:c>
      <x:c r="I309" s="76" t="inlineStr">
        <x:is>
          <x:t xml:space="preserve">REUSE</x:t>
        </x:is>
      </x:c>
      <x:c r="J309" s="76" t="inlineStr">
        <x:is>
          <x:t xml:space="preserve">M1 CLASS16 | source BitGroup MASK-16</x:t>
        </x:is>
      </x:c>
      <x:c r="K309" s="76" t="inlineStr">
        <x:is>
          <x:t xml:space="preserve">DRAFT</x:t>
        </x:is>
      </x:c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</x:row>
    <x:row r="310">
      <x:c r="A310" s="78" t="inlineStr">
        <x:is>
          <x:t xml:space="preserve">B102</x:t>
        </x:is>
      </x:c>
      <x:c r="B310" s="76" t="inlineStr">
        <x:is>
          <x:t xml:space="preserve">FOOD-128#13</x:t>
        </x:is>
      </x:c>
      <x:c r="C310" s="76" t="inlineStr">
        <x:is>
          <x:t xml:space="preserve">MASK 3</x:t>
        </x:is>
      </x:c>
      <x:c r="D310" s="76" t="inlineStr">
        <x:is>
          <x:t xml:space="preserve">2A</x:t>
        </x:is>
      </x:c>
      <x:c r="E310" s="76" t="inlineStr">
        <x:is>
          <x:t xml:space="preserve">Fruit</x:t>
        </x:is>
      </x:c>
      <x:c r="F310" s="76" t="inlineStr">
        <x:is>
          <x:t xml:space="preserve">Membership position 2</x:t>
        </x:is>
      </x:c>
      <x:c r="G310" s="76" t="inlineStr">
        <x:is>
          <x:t xml:space="preserve">membership not set</x:t>
        </x:is>
      </x:c>
      <x:c r="H310" s="76" t="inlineStr">
        <x:is>
          <x:t xml:space="preserve">membership set</x:t>
        </x:is>
      </x:c>
      <x:c r="I310" s="76" t="inlineStr">
        <x:is>
          <x:t xml:space="preserve">REUSE</x:t>
        </x:is>
      </x:c>
      <x:c r="J310" s="76" t="inlineStr">
        <x:is>
          <x:t xml:space="preserve">M1 CLASS16 | source BitGroup MASK-16</x:t>
        </x:is>
      </x:c>
      <x:c r="K310" s="76" t="inlineStr">
        <x:is>
          <x:t xml:space="preserve">DRAFT</x:t>
        </x:is>
      </x:c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</x:row>
    <x:row r="311">
      <x:c r="A311" s="78" t="inlineStr">
        <x:is>
          <x:t xml:space="preserve">B103</x:t>
        </x:is>
      </x:c>
      <x:c r="B311" s="76" t="inlineStr">
        <x:is>
          <x:t xml:space="preserve">FOOD-128#13</x:t>
        </x:is>
      </x:c>
      <x:c r="C311" s="76" t="inlineStr">
        <x:is>
          <x:t xml:space="preserve">MASK 4</x:t>
        </x:is>
      </x:c>
      <x:c r="D311" s="76" t="inlineStr">
        <x:is>
          <x:t xml:space="preserve">2B</x:t>
        </x:is>
      </x:c>
      <x:c r="E311" s="76" t="inlineStr">
        <x:is>
          <x:t xml:space="preserve">Grain</x:t>
        </x:is>
      </x:c>
      <x:c r="F311" s="76" t="inlineStr">
        <x:is>
          <x:t xml:space="preserve">Membership position 3</x:t>
        </x:is>
      </x:c>
      <x:c r="G311" s="76" t="inlineStr">
        <x:is>
          <x:t xml:space="preserve">membership not set</x:t>
        </x:is>
      </x:c>
      <x:c r="H311" s="76" t="inlineStr">
        <x:is>
          <x:t xml:space="preserve">membership set</x:t>
        </x:is>
      </x:c>
      <x:c r="I311" s="76" t="inlineStr">
        <x:is>
          <x:t xml:space="preserve">REUSE</x:t>
        </x:is>
      </x:c>
      <x:c r="J311" s="76" t="inlineStr">
        <x:is>
          <x:t xml:space="preserve">M1 CLASS16 | source BitGroup MASK-16</x:t>
        </x:is>
      </x:c>
      <x:c r="K311" s="76" t="inlineStr">
        <x:is>
          <x:t xml:space="preserve">DRAFT</x:t>
        </x:is>
      </x:c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</x:row>
    <x:row r="312">
      <x:c r="A312" s="78" t="inlineStr">
        <x:is>
          <x:t xml:space="preserve">B104</x:t>
        </x:is>
      </x:c>
      <x:c r="B312" s="76" t="inlineStr">
        <x:is>
          <x:t xml:space="preserve">FOOD-128#13</x:t>
        </x:is>
      </x:c>
      <x:c r="C312" s="76" t="inlineStr">
        <x:is>
          <x:t xml:space="preserve">MASK 5</x:t>
        </x:is>
      </x:c>
      <x:c r="D312" s="76" t="inlineStr">
        <x:is>
          <x:t xml:space="preserve">2A</x:t>
        </x:is>
      </x:c>
      <x:c r="E312" s="76" t="inlineStr">
        <x:is>
          <x:t xml:space="preserve">Dairy</x:t>
        </x:is>
      </x:c>
      <x:c r="F312" s="76" t="inlineStr">
        <x:is>
          <x:t xml:space="preserve">Membership position 4</x:t>
        </x:is>
      </x:c>
      <x:c r="G312" s="76" t="inlineStr">
        <x:is>
          <x:t xml:space="preserve">membership not set</x:t>
        </x:is>
      </x:c>
      <x:c r="H312" s="76" t="inlineStr">
        <x:is>
          <x:t xml:space="preserve">membership set</x:t>
        </x:is>
      </x:c>
      <x:c r="I312" s="76" t="inlineStr">
        <x:is>
          <x:t xml:space="preserve">REUSE</x:t>
        </x:is>
      </x:c>
      <x:c r="J312" s="76" t="inlineStr">
        <x:is>
          <x:t xml:space="preserve">M1 CLASS16 | source BitGroup MASK-16</x:t>
        </x:is>
      </x:c>
      <x:c r="K312" s="76" t="inlineStr">
        <x:is>
          <x:t xml:space="preserve">DRAFT</x:t>
        </x:is>
      </x:c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</x:row>
    <x:row r="313">
      <x:c r="A313" s="78" t="inlineStr">
        <x:is>
          <x:t xml:space="preserve">B105</x:t>
        </x:is>
      </x:c>
      <x:c r="B313" s="76" t="inlineStr">
        <x:is>
          <x:t xml:space="preserve">FOOD-128#13</x:t>
        </x:is>
      </x:c>
      <x:c r="C313" s="76" t="inlineStr">
        <x:is>
          <x:t xml:space="preserve">MASK 6</x:t>
        </x:is>
      </x:c>
      <x:c r="D313" s="76" t="inlineStr">
        <x:is>
          <x:t xml:space="preserve">2B</x:t>
        </x:is>
      </x:c>
      <x:c r="E313" s="76" t="inlineStr">
        <x:is>
          <x:t xml:space="preserve">Legume</x:t>
        </x:is>
      </x:c>
      <x:c r="F313" s="76" t="inlineStr">
        <x:is>
          <x:t xml:space="preserve">Membership position 5</x:t>
        </x:is>
      </x:c>
      <x:c r="G313" s="76" t="inlineStr">
        <x:is>
          <x:t xml:space="preserve">membership not set</x:t>
        </x:is>
      </x:c>
      <x:c r="H313" s="76" t="inlineStr">
        <x:is>
          <x:t xml:space="preserve">membership set</x:t>
        </x:is>
      </x:c>
      <x:c r="I313" s="76" t="inlineStr">
        <x:is>
          <x:t xml:space="preserve">REUSE</x:t>
        </x:is>
      </x:c>
      <x:c r="J313" s="76" t="inlineStr">
        <x:is>
          <x:t xml:space="preserve">M1 CLASS16 | source BitGroup MASK-16</x:t>
        </x:is>
      </x:c>
      <x:c r="K313" s="76" t="inlineStr">
        <x:is>
          <x:t xml:space="preserve">DRAFT</x:t>
        </x:is>
      </x:c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</x:row>
    <x:row r="314">
      <x:c r="A314" s="78" t="inlineStr">
        <x:is>
          <x:t xml:space="preserve">B106</x:t>
        </x:is>
      </x:c>
      <x:c r="B314" s="76" t="inlineStr">
        <x:is>
          <x:t xml:space="preserve">FOOD-128#13</x:t>
        </x:is>
      </x:c>
      <x:c r="C314" s="76" t="inlineStr">
        <x:is>
          <x:t xml:space="preserve">MASK 7</x:t>
        </x:is>
      </x:c>
      <x:c r="D314" s="76" t="inlineStr">
        <x:is>
          <x:t xml:space="preserve">2A</x:t>
        </x:is>
      </x:c>
      <x:c r="E314" s="76" t="inlineStr">
        <x:is>
          <x:t xml:space="preserve">Nut / Seed</x:t>
        </x:is>
      </x:c>
      <x:c r="F314" s="76" t="inlineStr">
        <x:is>
          <x:t xml:space="preserve">Membership position 6</x:t>
        </x:is>
      </x:c>
      <x:c r="G314" s="76" t="inlineStr">
        <x:is>
          <x:t xml:space="preserve">membership not set</x:t>
        </x:is>
      </x:c>
      <x:c r="H314" s="76" t="inlineStr">
        <x:is>
          <x:t xml:space="preserve">membership set</x:t>
        </x:is>
      </x:c>
      <x:c r="I314" s="76" t="inlineStr">
        <x:is>
          <x:t xml:space="preserve">REUSE</x:t>
        </x:is>
      </x:c>
      <x:c r="J314" s="76" t="inlineStr">
        <x:is>
          <x:t xml:space="preserve">M1 CLASS16 | source BitGroup MASK-16</x:t>
        </x:is>
      </x:c>
      <x:c r="K314" s="76" t="inlineStr">
        <x:is>
          <x:t xml:space="preserve">DRAFT</x:t>
        </x:is>
      </x:c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</x:row>
    <x:row r="315">
      <x:c r="A315" s="78" t="inlineStr">
        <x:is>
          <x:t xml:space="preserve">B107</x:t>
        </x:is>
      </x:c>
      <x:c r="B315" s="76" t="inlineStr">
        <x:is>
          <x:t xml:space="preserve">FOOD-128#13</x:t>
        </x:is>
      </x:c>
      <x:c r="C315" s="76" t="inlineStr">
        <x:is>
          <x:t xml:space="preserve">MASK 8</x:t>
        </x:is>
      </x:c>
      <x:c r="D315" s="76" t="inlineStr">
        <x:is>
          <x:t xml:space="preserve">2B</x:t>
        </x:is>
      </x:c>
      <x:c r="E315" s="76" t="inlineStr">
        <x:is>
          <x:t xml:space="preserve">Egg</x:t>
        </x:is>
      </x:c>
      <x:c r="F315" s="76" t="inlineStr">
        <x:is>
          <x:t xml:space="preserve">Membership position 7</x:t>
        </x:is>
      </x:c>
      <x:c r="G315" s="76" t="inlineStr">
        <x:is>
          <x:t xml:space="preserve">membership not set</x:t>
        </x:is>
      </x:c>
      <x:c r="H315" s="76" t="inlineStr">
        <x:is>
          <x:t xml:space="preserve">membership set</x:t>
        </x:is>
      </x:c>
      <x:c r="I315" s="76" t="inlineStr">
        <x:is>
          <x:t xml:space="preserve">REUSE</x:t>
        </x:is>
      </x:c>
      <x:c r="J315" s="76" t="inlineStr">
        <x:is>
          <x:t xml:space="preserve">M1 CLASS16 | source BitGroup MASK-16</x:t>
        </x:is>
      </x:c>
      <x:c r="K315" s="76" t="inlineStr">
        <x:is>
          <x:t xml:space="preserve">DRAFT</x:t>
        </x:is>
      </x:c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</x:row>
    <x:row r="316">
      <x:c r="A316" s="78" t="inlineStr">
        <x:is>
          <x:t xml:space="preserve">B108</x:t>
        </x:is>
      </x:c>
      <x:c r="B316" s="76" t="inlineStr">
        <x:is>
          <x:t xml:space="preserve">FOOD-128#13</x:t>
        </x:is>
      </x:c>
      <x:c r="C316" s="76" t="inlineStr">
        <x:is>
          <x:t xml:space="preserve">MASK 9</x:t>
        </x:is>
      </x:c>
      <x:c r="D316" s="76" t="inlineStr">
        <x:is>
          <x:t xml:space="preserve">2A</x:t>
        </x:is>
      </x:c>
      <x:c r="E316" s="76" t="inlineStr">
        <x:is>
          <x:t xml:space="preserve">Seafood</x:t>
        </x:is>
      </x:c>
      <x:c r="F316" s="76" t="inlineStr">
        <x:is>
          <x:t xml:space="preserve">Membership position 8</x:t>
        </x:is>
      </x:c>
      <x:c r="G316" s="76" t="inlineStr">
        <x:is>
          <x:t xml:space="preserve">membership not set</x:t>
        </x:is>
      </x:c>
      <x:c r="H316" s="76" t="inlineStr">
        <x:is>
          <x:t xml:space="preserve">membership set</x:t>
        </x:is>
      </x:c>
      <x:c r="I316" s="76" t="inlineStr">
        <x:is>
          <x:t xml:space="preserve">REUSE</x:t>
        </x:is>
      </x:c>
      <x:c r="J316" s="76" t="inlineStr">
        <x:is>
          <x:t xml:space="preserve">M1 CLASS16 | source BitGroup MASK-16</x:t>
        </x:is>
      </x:c>
      <x:c r="K316" s="76" t="inlineStr">
        <x:is>
          <x:t xml:space="preserve">DRAFT</x:t>
        </x:is>
      </x:c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</x:row>
    <x:row r="317">
      <x:c r="A317" s="78" t="inlineStr">
        <x:is>
          <x:t xml:space="preserve">B109</x:t>
        </x:is>
      </x:c>
      <x:c r="B317" s="76" t="inlineStr">
        <x:is>
          <x:t xml:space="preserve">FOOD-128#13</x:t>
        </x:is>
      </x:c>
      <x:c r="C317" s="76" t="inlineStr">
        <x:is>
          <x:t xml:space="preserve">MASK 10</x:t>
        </x:is>
      </x:c>
      <x:c r="D317" s="76" t="inlineStr">
        <x:is>
          <x:t xml:space="preserve">2B</x:t>
        </x:is>
      </x:c>
      <x:c r="E317" s="76" t="inlineStr">
        <x:is>
          <x:t xml:space="preserve">Oil / Fat</x:t>
        </x:is>
      </x:c>
      <x:c r="F317" s="76" t="inlineStr">
        <x:is>
          <x:t xml:space="preserve">Membership position 9</x:t>
        </x:is>
      </x:c>
      <x:c r="G317" s="76" t="inlineStr">
        <x:is>
          <x:t xml:space="preserve">membership not set</x:t>
        </x:is>
      </x:c>
      <x:c r="H317" s="76" t="inlineStr">
        <x:is>
          <x:t xml:space="preserve">membership set</x:t>
        </x:is>
      </x:c>
      <x:c r="I317" s="76" t="inlineStr">
        <x:is>
          <x:t xml:space="preserve">REUSE</x:t>
        </x:is>
      </x:c>
      <x:c r="J317" s="76" t="inlineStr">
        <x:is>
          <x:t xml:space="preserve">M1 CLASS16 | source BitGroup MASK-16</x:t>
        </x:is>
      </x:c>
      <x:c r="K317" s="76" t="inlineStr">
        <x:is>
          <x:t xml:space="preserve">DRAFT</x:t>
        </x:is>
      </x:c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</x:row>
    <x:row r="318">
      <x:c r="A318" s="78" t="inlineStr">
        <x:is>
          <x:t xml:space="preserve">B110</x:t>
        </x:is>
      </x:c>
      <x:c r="B318" s="76" t="inlineStr">
        <x:is>
          <x:t xml:space="preserve">FOOD-128#13</x:t>
        </x:is>
      </x:c>
      <x:c r="C318" s="76" t="inlineStr">
        <x:is>
          <x:t xml:space="preserve">MASK 11</x:t>
        </x:is>
      </x:c>
      <x:c r="D318" s="76" t="inlineStr">
        <x:is>
          <x:t xml:space="preserve">2A</x:t>
        </x:is>
      </x:c>
      <x:c r="E318" s="76" t="inlineStr">
        <x:is>
          <x:t xml:space="preserve">Herb</x:t>
        </x:is>
      </x:c>
      <x:c r="F318" s="76" t="inlineStr">
        <x:is>
          <x:t xml:space="preserve">Membership position 10</x:t>
        </x:is>
      </x:c>
      <x:c r="G318" s="76" t="inlineStr">
        <x:is>
          <x:t xml:space="preserve">membership not set</x:t>
        </x:is>
      </x:c>
      <x:c r="H318" s="76" t="inlineStr">
        <x:is>
          <x:t xml:space="preserve">membership set</x:t>
        </x:is>
      </x:c>
      <x:c r="I318" s="76" t="inlineStr">
        <x:is>
          <x:t xml:space="preserve">REUSE</x:t>
        </x:is>
      </x:c>
      <x:c r="J318" s="76" t="inlineStr">
        <x:is>
          <x:t xml:space="preserve">M1 CLASS16 | source BitGroup MASK-16</x:t>
        </x:is>
      </x:c>
      <x:c r="K318" s="76" t="inlineStr">
        <x:is>
          <x:t xml:space="preserve">DRAFT</x:t>
        </x:is>
      </x:c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</x:row>
    <x:row r="319">
      <x:c r="A319" s="78" t="inlineStr">
        <x:is>
          <x:t xml:space="preserve">B111</x:t>
        </x:is>
      </x:c>
      <x:c r="B319" s="76" t="inlineStr">
        <x:is>
          <x:t xml:space="preserve">FOOD-128#13</x:t>
        </x:is>
      </x:c>
      <x:c r="C319" s="76" t="inlineStr">
        <x:is>
          <x:t xml:space="preserve">MASK 12</x:t>
        </x:is>
      </x:c>
      <x:c r="D319" s="76" t="inlineStr">
        <x:is>
          <x:t xml:space="preserve">2B</x:t>
        </x:is>
      </x:c>
      <x:c r="E319" s="76" t="inlineStr">
        <x:is>
          <x:t xml:space="preserve">Spice</x:t>
        </x:is>
      </x:c>
      <x:c r="F319" s="76" t="inlineStr">
        <x:is>
          <x:t xml:space="preserve">Membership position 11</x:t>
        </x:is>
      </x:c>
      <x:c r="G319" s="76" t="inlineStr">
        <x:is>
          <x:t xml:space="preserve">membership not set</x:t>
        </x:is>
      </x:c>
      <x:c r="H319" s="76" t="inlineStr">
        <x:is>
          <x:t xml:space="preserve">membership set</x:t>
        </x:is>
      </x:c>
      <x:c r="I319" s="76" t="inlineStr">
        <x:is>
          <x:t xml:space="preserve">REUSE</x:t>
        </x:is>
      </x:c>
      <x:c r="J319" s="76" t="inlineStr">
        <x:is>
          <x:t xml:space="preserve">M1 CLASS16 | source BitGroup MASK-16</x:t>
        </x:is>
      </x:c>
      <x:c r="K319" s="76" t="inlineStr">
        <x:is>
          <x:t xml:space="preserve">DRAFT</x:t>
        </x:is>
      </x:c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</x:row>
    <x:row r="320">
      <x:c r="A320" s="78" t="inlineStr">
        <x:is>
          <x:t xml:space="preserve">B112</x:t>
        </x:is>
      </x:c>
      <x:c r="B320" s="76" t="inlineStr">
        <x:is>
          <x:t xml:space="preserve">FOOD-128#13</x:t>
        </x:is>
      </x:c>
      <x:c r="C320" s="76" t="inlineStr">
        <x:is>
          <x:t xml:space="preserve">MASK 13</x:t>
        </x:is>
      </x:c>
      <x:c r="D320" s="76" t="inlineStr">
        <x:is>
          <x:t xml:space="preserve">2A</x:t>
        </x:is>
      </x:c>
      <x:c r="E320" s="76" t="inlineStr">
        <x:is>
          <x:t xml:space="preserve">Sauce / Condiment</x:t>
        </x:is>
      </x:c>
      <x:c r="F320" s="76" t="inlineStr">
        <x:is>
          <x:t xml:space="preserve">Membership position 12</x:t>
        </x:is>
      </x:c>
      <x:c r="G320" s="76" t="inlineStr">
        <x:is>
          <x:t xml:space="preserve">membership not set</x:t>
        </x:is>
      </x:c>
      <x:c r="H320" s="76" t="inlineStr">
        <x:is>
          <x:t xml:space="preserve">membership set</x:t>
        </x:is>
      </x:c>
      <x:c r="I320" s="76" t="inlineStr">
        <x:is>
          <x:t xml:space="preserve">REUSE</x:t>
        </x:is>
      </x:c>
      <x:c r="J320" s="76" t="inlineStr">
        <x:is>
          <x:t xml:space="preserve">M1 CLASS16 | source BitGroup MASK-16</x:t>
        </x:is>
      </x:c>
      <x:c r="K320" s="76" t="inlineStr">
        <x:is>
          <x:t xml:space="preserve">DRAFT</x:t>
        </x:is>
      </x:c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</x:row>
    <x:row r="321">
      <x:c r="A321" s="78" t="inlineStr">
        <x:is>
          <x:t xml:space="preserve">B113</x:t>
        </x:is>
      </x:c>
      <x:c r="B321" s="76" t="inlineStr">
        <x:is>
          <x:t xml:space="preserve">FOOD-128#13</x:t>
        </x:is>
      </x:c>
      <x:c r="C321" s="76" t="inlineStr">
        <x:is>
          <x:t xml:space="preserve">MASK 14</x:t>
        </x:is>
      </x:c>
      <x:c r="D321" s="76" t="inlineStr">
        <x:is>
          <x:t xml:space="preserve">2B</x:t>
        </x:is>
      </x:c>
      <x:c r="E321" s="76" t="inlineStr">
        <x:is>
          <x:t xml:space="preserve">Sweetener</x:t>
        </x:is>
      </x:c>
      <x:c r="F321" s="76" t="inlineStr">
        <x:is>
          <x:t xml:space="preserve">Membership position 13</x:t>
        </x:is>
      </x:c>
      <x:c r="G321" s="76" t="inlineStr">
        <x:is>
          <x:t xml:space="preserve">membership not set</x:t>
        </x:is>
      </x:c>
      <x:c r="H321" s="76" t="inlineStr">
        <x:is>
          <x:t xml:space="preserve">membership set</x:t>
        </x:is>
      </x:c>
      <x:c r="I321" s="76" t="inlineStr">
        <x:is>
          <x:t xml:space="preserve">REUSE</x:t>
        </x:is>
      </x:c>
      <x:c r="J321" s="76" t="inlineStr">
        <x:is>
          <x:t xml:space="preserve">M1 CLASS16 | source BitGroup MASK-16</x:t>
        </x:is>
      </x:c>
      <x:c r="K321" s="76" t="inlineStr">
        <x:is>
          <x:t xml:space="preserve">DRAFT</x:t>
        </x:is>
      </x:c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</x:row>
    <x:row r="322">
      <x:c r="A322" s="78" t="inlineStr">
        <x:is>
          <x:t xml:space="preserve">B114</x:t>
        </x:is>
      </x:c>
      <x:c r="B322" s="76" t="inlineStr">
        <x:is>
          <x:t xml:space="preserve">FOOD-128#13</x:t>
        </x:is>
      </x:c>
      <x:c r="C322" s="76" t="inlineStr">
        <x:is>
          <x:t xml:space="preserve">MASK 15</x:t>
        </x:is>
      </x:c>
      <x:c r="D322" s="76" t="inlineStr">
        <x:is>
          <x:t xml:space="preserve">2A</x:t>
        </x:is>
      </x:c>
      <x:c r="E322" s="76" t="inlineStr">
        <x:is>
          <x:t xml:space="preserve">Beverage</x:t>
        </x:is>
      </x:c>
      <x:c r="F322" s="76" t="inlineStr">
        <x:is>
          <x:t xml:space="preserve">Membership position 14</x:t>
        </x:is>
      </x:c>
      <x:c r="G322" s="76" t="inlineStr">
        <x:is>
          <x:t xml:space="preserve">membership not set</x:t>
        </x:is>
      </x:c>
      <x:c r="H322" s="76" t="inlineStr">
        <x:is>
          <x:t xml:space="preserve">membership set</x:t>
        </x:is>
      </x:c>
      <x:c r="I322" s="76" t="inlineStr">
        <x:is>
          <x:t xml:space="preserve">REUSE</x:t>
        </x:is>
      </x:c>
      <x:c r="J322" s="76" t="inlineStr">
        <x:is>
          <x:t xml:space="preserve">M1 CLASS16 | source BitGroup MASK-16</x:t>
        </x:is>
      </x:c>
      <x:c r="K322" s="76" t="inlineStr">
        <x:is>
          <x:t xml:space="preserve">DRAFT</x:t>
        </x:is>
      </x:c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</x:row>
    <x:row r="323">
      <x:c r="A323" s="78" t="inlineStr">
        <x:is>
          <x:t xml:space="preserve">B115</x:t>
        </x:is>
      </x:c>
      <x:c r="B323" s="76" t="inlineStr">
        <x:is>
          <x:t xml:space="preserve">FOOD-128#13</x:t>
        </x:is>
      </x:c>
      <x:c r="C323" s="76" t="inlineStr">
        <x:is>
          <x:t xml:space="preserve">MASK 16</x:t>
        </x:is>
      </x:c>
      <x:c r="D323" s="76" t="inlineStr">
        <x:is>
          <x:t xml:space="preserve">2B</x:t>
        </x:is>
      </x:c>
      <x:c r="E323" s="76" t="inlineStr">
        <x:is>
          <x:t xml:space="preserve">Fermented</x:t>
        </x:is>
      </x:c>
      <x:c r="F323" s="76" t="inlineStr">
        <x:is>
          <x:t xml:space="preserve">Membership position 15</x:t>
        </x:is>
      </x:c>
      <x:c r="G323" s="76" t="inlineStr">
        <x:is>
          <x:t xml:space="preserve">membership not set</x:t>
        </x:is>
      </x:c>
      <x:c r="H323" s="76" t="inlineStr">
        <x:is>
          <x:t xml:space="preserve">membership set</x:t>
        </x:is>
      </x:c>
      <x:c r="I323" s="76" t="inlineStr">
        <x:is>
          <x:t xml:space="preserve">REUSE</x:t>
        </x:is>
      </x:c>
      <x:c r="J323" s="76" t="inlineStr">
        <x:is>
          <x:t xml:space="preserve">M1 CLASS16 | source BitGroup MASK-16</x:t>
        </x:is>
      </x:c>
      <x:c r="K323" s="76" t="inlineStr">
        <x:is>
          <x:t xml:space="preserve">DRAFT</x:t>
        </x:is>
      </x:c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</x:row>
    <x:row r="324">
      <x:c r="A324" s="78" t="inlineStr">
        <x:is>
          <x:t xml:space="preserve">B116</x:t>
        </x:is>
      </x:c>
      <x:c r="B324" s="76" t="inlineStr">
        <x:is>
          <x:t xml:space="preserve">FOOD-128#14</x:t>
        </x:is>
      </x:c>
      <x:c r="C324" s="76" t="inlineStr">
        <x:is>
          <x:t xml:space="preserve">SCALAR 1</x:t>
        </x:is>
      </x:c>
      <x:c r="D324" s="76" t="inlineStr">
        <x:is>
          <x:t xml:space="preserve">1</x:t>
        </x:is>
      </x:c>
      <x:c r="E324" s="76" t="inlineStr">
        <x:is>
          <x:t xml:space="preserve">Version</x:t>
        </x:is>
      </x:c>
      <x:c r="F324" s="76" t="n">
        <x:v>1</x:v>
      </x:c>
      <x:c r="G324" s="76" t="inlineStr">
        <x:is>
          <x:t xml:space="preserve">inactive</x:t>
        </x:is>
      </x:c>
      <x:c r="H324" s="76" t="inlineStr">
        <x:is>
          <x:t xml:space="preserve">contributes 1</x:t>
        </x:is>
      </x:c>
      <x:c r="I324" s="76" t="inlineStr">
        <x:is>
          <x:t xml:space="preserve">REUSE</x:t>
        </x:is>
      </x:c>
      <x:c r="J324" s="76" t="inlineStr">
        <x:is>
          <x:t xml:space="preserve">N1 Version | source BitGroup SCALAR-8</x:t>
        </x:is>
      </x:c>
      <x:c r="K324" s="76" t="inlineStr">
        <x:is>
          <x:t xml:space="preserve">DRAFT</x:t>
        </x:is>
      </x:c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</x:row>
    <x:row r="325">
      <x:c r="A325" s="78" t="inlineStr">
        <x:is>
          <x:t xml:space="preserve">B117</x:t>
        </x:is>
      </x:c>
      <x:c r="B325" s="76" t="inlineStr">
        <x:is>
          <x:t xml:space="preserve">FOOD-128#14</x:t>
        </x:is>
      </x:c>
      <x:c r="C325" s="76" t="inlineStr">
        <x:is>
          <x:t xml:space="preserve">SCALAR 2</x:t>
        </x:is>
      </x:c>
      <x:c r="D325" s="76" t="inlineStr">
        <x:is>
          <x:t xml:space="preserve">1</x:t>
        </x:is>
      </x:c>
      <x:c r="E325" s="76" t="inlineStr">
        <x:is>
          <x:t xml:space="preserve">Version</x:t>
        </x:is>
      </x:c>
      <x:c r="F325" s="76" t="n">
        <x:v>2</x:v>
      </x:c>
      <x:c r="G325" s="76" t="inlineStr">
        <x:is>
          <x:t xml:space="preserve">inactive</x:t>
        </x:is>
      </x:c>
      <x:c r="H325" s="76" t="inlineStr">
        <x:is>
          <x:t xml:space="preserve">contributes 2</x:t>
        </x:is>
      </x:c>
      <x:c r="I325" s="76" t="inlineStr">
        <x:is>
          <x:t xml:space="preserve">REUSE</x:t>
        </x:is>
      </x:c>
      <x:c r="J325" s="76" t="inlineStr">
        <x:is>
          <x:t xml:space="preserve">N1 Version | source BitGroup SCALAR-8</x:t>
        </x:is>
      </x:c>
      <x:c r="K325" s="76" t="inlineStr">
        <x:is>
          <x:t xml:space="preserve">DRAFT</x:t>
        </x:is>
      </x:c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</x:row>
    <x:row r="326">
      <x:c r="A326" s="78" t="inlineStr">
        <x:is>
          <x:t xml:space="preserve">B118</x:t>
        </x:is>
      </x:c>
      <x:c r="B326" s="76" t="inlineStr">
        <x:is>
          <x:t xml:space="preserve">FOOD-128#14</x:t>
        </x:is>
      </x:c>
      <x:c r="C326" s="76" t="inlineStr">
        <x:is>
          <x:t xml:space="preserve">SCALAR 3</x:t>
        </x:is>
      </x:c>
      <x:c r="D326" s="76" t="inlineStr">
        <x:is>
          <x:t xml:space="preserve">1</x:t>
        </x:is>
      </x:c>
      <x:c r="E326" s="76" t="inlineStr">
        <x:is>
          <x:t xml:space="preserve">Version</x:t>
        </x:is>
      </x:c>
      <x:c r="F326" s="76" t="n">
        <x:v>4</x:v>
      </x:c>
      <x:c r="G326" s="76" t="inlineStr">
        <x:is>
          <x:t xml:space="preserve">inactive</x:t>
        </x:is>
      </x:c>
      <x:c r="H326" s="76" t="inlineStr">
        <x:is>
          <x:t xml:space="preserve">contributes 4</x:t>
        </x:is>
      </x:c>
      <x:c r="I326" s="76" t="inlineStr">
        <x:is>
          <x:t xml:space="preserve">REUSE</x:t>
        </x:is>
      </x:c>
      <x:c r="J326" s="76" t="inlineStr">
        <x:is>
          <x:t xml:space="preserve">N1 Version | source BitGroup SCALAR-8</x:t>
        </x:is>
      </x:c>
      <x:c r="K326" s="76" t="inlineStr">
        <x:is>
          <x:t xml:space="preserve">DRAFT</x:t>
        </x:is>
      </x:c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</x:row>
    <x:row r="327">
      <x:c r="A327" s="78" t="inlineStr">
        <x:is>
          <x:t xml:space="preserve">B119</x:t>
        </x:is>
      </x:c>
      <x:c r="B327" s="76" t="inlineStr">
        <x:is>
          <x:t xml:space="preserve">FOOD-128#14</x:t>
        </x:is>
      </x:c>
      <x:c r="C327" s="76" t="inlineStr">
        <x:is>
          <x:t xml:space="preserve">SCALAR 4</x:t>
        </x:is>
      </x:c>
      <x:c r="D327" s="76" t="inlineStr">
        <x:is>
          <x:t xml:space="preserve">1</x:t>
        </x:is>
      </x:c>
      <x:c r="E327" s="76" t="inlineStr">
        <x:is>
          <x:t xml:space="preserve">Version</x:t>
        </x:is>
      </x:c>
      <x:c r="F327" s="76" t="n">
        <x:v>8</x:v>
      </x:c>
      <x:c r="G327" s="76" t="inlineStr">
        <x:is>
          <x:t xml:space="preserve">inactive</x:t>
        </x:is>
      </x:c>
      <x:c r="H327" s="76" t="inlineStr">
        <x:is>
          <x:t xml:space="preserve">contributes 8</x:t>
        </x:is>
      </x:c>
      <x:c r="I327" s="76" t="inlineStr">
        <x:is>
          <x:t xml:space="preserve">REUSE</x:t>
        </x:is>
      </x:c>
      <x:c r="J327" s="76" t="inlineStr">
        <x:is>
          <x:t xml:space="preserve">N1 Version | source BitGroup SCALAR-8</x:t>
        </x:is>
      </x:c>
      <x:c r="K327" s="76" t="inlineStr">
        <x:is>
          <x:t xml:space="preserve">DRAFT</x:t>
        </x:is>
      </x:c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</x:row>
    <x:row r="328">
      <x:c r="A328" s="78" t="inlineStr">
        <x:is>
          <x:t xml:space="preserve">B120</x:t>
        </x:is>
      </x:c>
      <x:c r="B328" s="76" t="inlineStr">
        <x:is>
          <x:t xml:space="preserve">FOOD-128#14</x:t>
        </x:is>
      </x:c>
      <x:c r="C328" s="76" t="inlineStr">
        <x:is>
          <x:t xml:space="preserve">SCALAR 5</x:t>
        </x:is>
      </x:c>
      <x:c r="D328" s="76" t="inlineStr">
        <x:is>
          <x:t xml:space="preserve">1</x:t>
        </x:is>
      </x:c>
      <x:c r="E328" s="76" t="inlineStr">
        <x:is>
          <x:t xml:space="preserve">Version</x:t>
        </x:is>
      </x:c>
      <x:c r="F328" s="76" t="n">
        <x:v>16</x:v>
      </x:c>
      <x:c r="G328" s="76" t="inlineStr">
        <x:is>
          <x:t xml:space="preserve">inactive</x:t>
        </x:is>
      </x:c>
      <x:c r="H328" s="76" t="inlineStr">
        <x:is>
          <x:t xml:space="preserve">contributes 16</x:t>
        </x:is>
      </x:c>
      <x:c r="I328" s="76" t="inlineStr">
        <x:is>
          <x:t xml:space="preserve">REUSE</x:t>
        </x:is>
      </x:c>
      <x:c r="J328" s="76" t="inlineStr">
        <x:is>
          <x:t xml:space="preserve">N1 Version | source BitGroup SCALAR-8</x:t>
        </x:is>
      </x:c>
      <x:c r="K328" s="76" t="inlineStr">
        <x:is>
          <x:t xml:space="preserve">DRAFT</x:t>
        </x:is>
      </x:c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</x:row>
    <x:row r="329">
      <x:c r="A329" s="78" t="inlineStr">
        <x:is>
          <x:t xml:space="preserve">B121</x:t>
        </x:is>
      </x:c>
      <x:c r="B329" s="76" t="inlineStr">
        <x:is>
          <x:t xml:space="preserve">FOOD-128#14</x:t>
        </x:is>
      </x:c>
      <x:c r="C329" s="76" t="inlineStr">
        <x:is>
          <x:t xml:space="preserve">SCALAR 6</x:t>
        </x:is>
      </x:c>
      <x:c r="D329" s="76" t="inlineStr">
        <x:is>
          <x:t xml:space="preserve">1</x:t>
        </x:is>
      </x:c>
      <x:c r="E329" s="76" t="inlineStr">
        <x:is>
          <x:t xml:space="preserve">Version</x:t>
        </x:is>
      </x:c>
      <x:c r="F329" s="76" t="n">
        <x:v>32</x:v>
      </x:c>
      <x:c r="G329" s="76" t="inlineStr">
        <x:is>
          <x:t xml:space="preserve">inactive</x:t>
        </x:is>
      </x:c>
      <x:c r="H329" s="76" t="inlineStr">
        <x:is>
          <x:t xml:space="preserve">contributes 32</x:t>
        </x:is>
      </x:c>
      <x:c r="I329" s="76" t="inlineStr">
        <x:is>
          <x:t xml:space="preserve">REUSE</x:t>
        </x:is>
      </x:c>
      <x:c r="J329" s="76" t="inlineStr">
        <x:is>
          <x:t xml:space="preserve">N1 Version | source BitGroup SCALAR-8</x:t>
        </x:is>
      </x:c>
      <x:c r="K329" s="76" t="inlineStr">
        <x:is>
          <x:t xml:space="preserve">DRAFT</x:t>
        </x:is>
      </x:c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</x:row>
    <x:row r="330">
      <x:c r="A330" s="78" t="inlineStr">
        <x:is>
          <x:t xml:space="preserve">B122</x:t>
        </x:is>
      </x:c>
      <x:c r="B330" s="76" t="inlineStr">
        <x:is>
          <x:t xml:space="preserve">FOOD-128#14</x:t>
        </x:is>
      </x:c>
      <x:c r="C330" s="76" t="inlineStr">
        <x:is>
          <x:t xml:space="preserve">SCALAR 7</x:t>
        </x:is>
      </x:c>
      <x:c r="D330" s="76" t="inlineStr">
        <x:is>
          <x:t xml:space="preserve">1</x:t>
        </x:is>
      </x:c>
      <x:c r="E330" s="76" t="inlineStr">
        <x:is>
          <x:t xml:space="preserve">Version</x:t>
        </x:is>
      </x:c>
      <x:c r="F330" s="76" t="n">
        <x:v>64</x:v>
      </x:c>
      <x:c r="G330" s="76" t="inlineStr">
        <x:is>
          <x:t xml:space="preserve">inactive</x:t>
        </x:is>
      </x:c>
      <x:c r="H330" s="76" t="inlineStr">
        <x:is>
          <x:t xml:space="preserve">contributes 64</x:t>
        </x:is>
      </x:c>
      <x:c r="I330" s="76" t="inlineStr">
        <x:is>
          <x:t xml:space="preserve">REUSE</x:t>
        </x:is>
      </x:c>
      <x:c r="J330" s="76" t="inlineStr">
        <x:is>
          <x:t xml:space="preserve">N1 Version | source BitGroup SCALAR-8</x:t>
        </x:is>
      </x:c>
      <x:c r="K330" s="76" t="inlineStr">
        <x:is>
          <x:t xml:space="preserve">DRAFT</x:t>
        </x:is>
      </x:c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</x:row>
    <x:row r="331">
      <x:c r="A331" s="78" t="inlineStr">
        <x:is>
          <x:t xml:space="preserve">B123</x:t>
        </x:is>
      </x:c>
      <x:c r="B331" s="76" t="inlineStr">
        <x:is>
          <x:t xml:space="preserve">FOOD-128#14</x:t>
        </x:is>
      </x:c>
      <x:c r="C331" s="76" t="inlineStr">
        <x:is>
          <x:t xml:space="preserve">SCALAR 8</x:t>
        </x:is>
      </x:c>
      <x:c r="D331" s="76" t="inlineStr">
        <x:is>
          <x:t xml:space="preserve">1</x:t>
        </x:is>
      </x:c>
      <x:c r="E331" s="76" t="inlineStr">
        <x:is>
          <x:t xml:space="preserve">Version</x:t>
        </x:is>
      </x:c>
      <x:c r="F331" s="76" t="n">
        <x:v>128</x:v>
      </x:c>
      <x:c r="G331" s="76" t="inlineStr">
        <x:is>
          <x:t xml:space="preserve">inactive</x:t>
        </x:is>
      </x:c>
      <x:c r="H331" s="76" t="inlineStr">
        <x:is>
          <x:t xml:space="preserve">contributes 128</x:t>
        </x:is>
      </x:c>
      <x:c r="I331" s="76" t="inlineStr">
        <x:is>
          <x:t xml:space="preserve">REUSE</x:t>
        </x:is>
      </x:c>
      <x:c r="J331" s="76" t="inlineStr">
        <x:is>
          <x:t xml:space="preserve">N1 Version | source BitGroup SCALAR-8</x:t>
        </x:is>
      </x:c>
      <x:c r="K331" s="76" t="inlineStr">
        <x:is>
          <x:t xml:space="preserve">DRAFT</x:t>
        </x:is>
      </x:c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</x:row>
    <x:row r="332">
      <x:c r="A332" s="78" t="inlineStr">
        <x:is>
          <x:t xml:space="preserve">B124</x:t>
        </x:is>
      </x:c>
      <x:c r="B332" s="76" t="inlineStr">
        <x:is>
          <x:t xml:space="preserve">FOOD-128#15</x:t>
        </x:is>
      </x:c>
      <x:c r="C332" s="76" t="inlineStr">
        <x:is>
          <x:t xml:space="preserve">SCALAR 1</x:t>
        </x:is>
      </x:c>
      <x:c r="D332" s="76" t="inlineStr">
        <x:is>
          <x:t xml:space="preserve">1</x:t>
        </x:is>
      </x:c>
      <x:c r="E332" s="76" t="inlineStr">
        <x:is>
          <x:t xml:space="preserve">Basis</x:t>
        </x:is>
      </x:c>
      <x:c r="F332" s="76" t="n">
        <x:v>1</x:v>
      </x:c>
      <x:c r="G332" s="76" t="inlineStr">
        <x:is>
          <x:t xml:space="preserve">inactive</x:t>
        </x:is>
      </x:c>
      <x:c r="H332" s="76" t="inlineStr">
        <x:is>
          <x:t xml:space="preserve">contributes 1</x:t>
        </x:is>
      </x:c>
      <x:c r="I332" s="76" t="inlineStr">
        <x:is>
          <x:t xml:space="preserve">REUSE</x:t>
        </x:is>
      </x:c>
      <x:c r="J332" s="76" t="inlineStr">
        <x:is>
          <x:t xml:space="preserve">O1 Basis | source BitGroup SCALAR-2</x:t>
        </x:is>
      </x:c>
      <x:c r="K332" s="76" t="inlineStr">
        <x:is>
          <x:t xml:space="preserve">DRAFT</x:t>
        </x:is>
      </x:c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</x:row>
    <x:row r="333">
      <x:c r="A333" s="78" t="inlineStr">
        <x:is>
          <x:t xml:space="preserve">B125</x:t>
        </x:is>
      </x:c>
      <x:c r="B333" s="76" t="inlineStr">
        <x:is>
          <x:t xml:space="preserve">FOOD-128#15</x:t>
        </x:is>
      </x:c>
      <x:c r="C333" s="76" t="inlineStr">
        <x:is>
          <x:t xml:space="preserve">SCALAR 2</x:t>
        </x:is>
      </x:c>
      <x:c r="D333" s="76" t="inlineStr">
        <x:is>
          <x:t xml:space="preserve">1</x:t>
        </x:is>
      </x:c>
      <x:c r="E333" s="76" t="inlineStr">
        <x:is>
          <x:t xml:space="preserve">Basis</x:t>
        </x:is>
      </x:c>
      <x:c r="F333" s="76" t="n">
        <x:v>2</x:v>
      </x:c>
      <x:c r="G333" s="76" t="inlineStr">
        <x:is>
          <x:t xml:space="preserve">inactive</x:t>
        </x:is>
      </x:c>
      <x:c r="H333" s="76" t="inlineStr">
        <x:is>
          <x:t xml:space="preserve">contributes 2</x:t>
        </x:is>
      </x:c>
      <x:c r="I333" s="76" t="inlineStr">
        <x:is>
          <x:t xml:space="preserve">REUSE</x:t>
        </x:is>
      </x:c>
      <x:c r="J333" s="76" t="inlineStr">
        <x:is>
          <x:t xml:space="preserve">O1 Basis | source BitGroup SCALAR-2</x:t>
        </x:is>
      </x:c>
      <x:c r="K333" s="76" t="inlineStr">
        <x:is>
          <x:t xml:space="preserve">DRAFT</x:t>
        </x:is>
      </x:c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</x:row>
    <x:row r="334">
      <x:c r="A334" s="78" t="inlineStr">
        <x:is>
          <x:t xml:space="preserve">B126</x:t>
        </x:is>
      </x:c>
      <x:c r="B334" s="76" t="inlineStr">
        <x:is>
          <x:t xml:space="preserve">FOOD-128#16</x:t>
        </x:is>
      </x:c>
      <x:c r="C334" s="76" t="inlineStr">
        <x:is>
          <x:t xml:space="preserve">RESERVED 1</x:t>
        </x:is>
      </x:c>
      <x:c r="D334" s="76" t="inlineStr">
        <x:is>
          <x:t xml:space="preserve">11</x:t>
        </x:is>
      </x:c>
      <x:c r="E334" s="76" t="inlineStr">
        <x:is>
          <x:t xml:space="preserve">Reserved 1</x:t>
        </x:is>
      </x:c>
      <x:c r="F334" s="76" t="inlineStr">
        <x:is>
          <x:t xml:space="preserve">MUST 0</x:t>
        </x:is>
      </x:c>
      <x:c r="G334" s="76" t="inlineStr">
        <x:is>
          <x:t xml:space="preserve">required zero</x:t>
        </x:is>
      </x:c>
      <x:c r="H334" s="76" t="inlineStr">
        <x:is>
          <x:t xml:space="preserve">invalid / unsupported extension</x:t>
        </x:is>
      </x:c>
      <x:c r="I334" s="76" t="inlineStr">
        <x:is>
          <x:t xml:space="preserve">REUSE</x:t>
        </x:is>
      </x:c>
      <x:c r="J334" s="76" t="inlineStr">
        <x:is>
          <x:t xml:space="preserve">P1 Reserved Integrity | FOOD v1.0 MUST 0</x:t>
        </x:is>
      </x:c>
      <x:c r="K334" s="76" t="inlineStr">
        <x:is>
          <x:t xml:space="preserve">DRAFT</x:t>
        </x:is>
      </x:c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</x:row>
    <x:row r="335">
      <x:c r="A335" s="78" t="inlineStr">
        <x:is>
          <x:t xml:space="preserve">B127</x:t>
        </x:is>
      </x:c>
      <x:c r="B335" s="76" t="inlineStr">
        <x:is>
          <x:t xml:space="preserve">FOOD-128#16</x:t>
        </x:is>
      </x:c>
      <x:c r="C335" s="76" t="inlineStr">
        <x:is>
          <x:t xml:space="preserve">RESERVED 2</x:t>
        </x:is>
      </x:c>
      <x:c r="D335" s="76" t="inlineStr">
        <x:is>
          <x:t xml:space="preserve">11</x:t>
        </x:is>
      </x:c>
      <x:c r="E335" s="76" t="inlineStr">
        <x:is>
          <x:t xml:space="preserve">Reserved 2</x:t>
        </x:is>
      </x:c>
      <x:c r="F335" s="76" t="inlineStr">
        <x:is>
          <x:t xml:space="preserve">MUST 0</x:t>
        </x:is>
      </x:c>
      <x:c r="G335" s="76" t="inlineStr">
        <x:is>
          <x:t xml:space="preserve">required zero</x:t>
        </x:is>
      </x:c>
      <x:c r="H335" s="76" t="inlineStr">
        <x:is>
          <x:t xml:space="preserve">invalid / unsupported extension</x:t>
        </x:is>
      </x:c>
      <x:c r="I335" s="76" t="inlineStr">
        <x:is>
          <x:t xml:space="preserve">REUSE</x:t>
        </x:is>
      </x:c>
      <x:c r="J335" s="76" t="inlineStr">
        <x:is>
          <x:t xml:space="preserve">P1 Reserved Integrity | FOOD v1.0 MUST 0</x:t>
        </x:is>
      </x:c>
      <x:c r="K335" s="76" t="inlineStr">
        <x:is>
          <x:t xml:space="preserve">DRAFT</x:t>
        </x:is>
      </x:c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</x:row>
    <x:row r="336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</x:row>
    <x:row r="337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</x:row>
    <x:row r="338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</x:row>
    <x:row r="339" s="97" customFormat="1" ht="24" customHeight="1">
      <x:c r="A339" s="119" t="inlineStr">
        <x:is>
          <x:t xml:space="preserve">📖 — READ / TEST TABLE</x:t>
        </x:is>
      </x:c>
      <x:c r="B339" s="160" t="n"/>
      <x:c r="C339" s="160" t="n"/>
      <x:c r="D339" s="160" t="n"/>
      <x:c r="E339" s="160" t="n"/>
      <x:c r="F339" s="160" t="n"/>
      <x:c r="G339" s="160" t="n"/>
      <x:c r="H339" s="160" t="n"/>
      <x:c r="I339" s="160" t="n"/>
      <x:c r="J339" s="160" t="n"/>
      <x:c r="K339" s="160" t="n"/>
      <x:c r="L339" s="160" t="n"/>
      <x:c r="M339" s="160" t="n"/>
      <x:c r="N339" s="160" t="n"/>
      <x:c r="O339" s="160" t="n"/>
      <x:c r="P339" s="160" t="n"/>
      <x:c r="Q339" s="160" t="n"/>
      <x:c r="R339" s="160" t="n"/>
      <x:c r="S339" s="160" t="n"/>
      <x:c r="T339" s="160" t="n"/>
    </x:row>
    <x:row r="340" s="97" customFormat="1" ht="30" customHeight="1">
      <x:c r="A340" s="79" t="inlineStr">
        <x:is>
          <x:t xml:space="preserve">1 Placement ID</x:t>
        </x:is>
      </x:c>
      <x:c r="B340" s="79" t="inlineStr">
        <x:is>
          <x:t xml:space="preserve">2 Binary State</x:t>
        </x:is>
      </x:c>
      <x:c r="C340" s="79" t="inlineStr">
        <x:is>
          <x:t xml:space="preserve">3 Decoded Value</x:t>
        </x:is>
      </x:c>
      <x:c r="D340" s="79" t="inlineStr">
        <x:is>
          <x:t xml:space="preserve">4 Raw Validity</x:t>
        </x:is>
      </x:c>
      <x:c r="E340" s="79" t="inlineStr">
        <x:is>
          <x:t xml:space="preserve">5 Trust Class</x:t>
        </x:is>
      </x:c>
      <x:c r="F340" s="79" t="inlineStr">
        <x:is>
          <x:t xml:space="preserve">6 Resolved Trust</x:t>
        </x:is>
      </x:c>
      <x:c r="G340" s="79" t="inlineStr">
        <x:is>
          <x:t xml:space="preserve">7 Governing Condition / Inputs</x:t>
        </x:is>
      </x:c>
      <x:c r="H340" s="79" t="inlineStr">
        <x:is>
          <x:t xml:space="preserve">8 Applicability</x:t>
        </x:is>
      </x:c>
      <x:c r="I340" s="79" t="inlineStr">
        <x:is>
          <x:t xml:space="preserve">9 Semantic Validity</x:t>
        </x:is>
      </x:c>
      <x:c r="J340" s="79" t="inlineStr">
        <x:is>
          <x:t xml:space="preserve">10 Semantic Value</x:t>
        </x:is>
      </x:c>
      <x:c r="K340" s="79" t="inlineStr">
        <x:is>
          <x:t xml:space="preserve">11 Reader Code</x:t>
        </x:is>
      </x:c>
      <x:c r="L340" s="79" t="inlineStr">
        <x:is>
          <x:t xml:space="preserve">12 Reader Output</x:t>
        </x:is>
      </x:c>
      <x:c r="M340" s="79" t="inlineStr">
        <x:is>
          <x:t xml:space="preserve">13 Notes</x:t>
        </x:is>
      </x:c>
      <x:c r="N340" s="1" t="n"/>
      <x:c r="O340" s="1" t="n"/>
      <x:c r="P340" s="1" t="n"/>
      <x:c r="Q340" s="1" t="n"/>
      <x:c r="R340" s="1" t="n"/>
      <x:c r="S340" s="1" t="n"/>
      <x:c r="T340" s="1" t="n"/>
    </x:row>
    <x:row r="341">
      <x:c r="A341" s="80" t="str">
        <x:f>A75</x:f>
        <x:v>FOOD-128#01</x:v>
      </x:c>
      <x:c r="B341" s="76" t="inlineStr">
        <x:is>
          <x:t xml:space="preserve">00000110100100</x:t>
        </x:is>
      </x:c>
      <x:c r="C341" s="76" t="inlineStr">
        <x:is>
          <x:t xml:space="preserve">SCALAR=2400</x:t>
        </x:is>
      </x:c>
      <x:c r="D341" s="76" t="inlineStr">
        <x:is>
          <x:t xml:space="preserve">VALID</x:t>
        </x:is>
      </x:c>
      <x:c r="E341" s="80" t="str">
        <x:f>F75</x:f>
        <x:v>₸1</x:v>
      </x:c>
      <x:c r="F341" s="77" t="n">
        <x:v>1</x:v>
      </x:c>
      <x:c r="G341" s="76" t="str">
        <x:f>M75</x:f>
        <x:v>O1 · Basis</x:v>
      </x:c>
      <x:c r="H341" s="76" t="inlineStr">
        <x:is>
          <x:t xml:space="preserve">ACTIVE</x:t>
        </x:is>
      </x:c>
      <x:c r="I341" s="76" t="inlineStr">
        <x:is>
          <x:t xml:space="preserve">VALID</x:t>
        </x:is>
      </x:c>
      <x:c r="J341" s="76" t="inlineStr">
        <x:is>
          <x:t xml:space="preserve">240.0 kcal / 100 g</x:t>
        </x:is>
      </x:c>
      <x:c r="K341" s="76" t="n"/>
      <x:c r="L341" s="76" t="inlineStr">
        <x:is>
          <x:t xml:space="preserve">A1 Calories = 240.0 kcal / 100 g → VALID</x:t>
        </x:is>
      </x:c>
      <x:c r="M341" s="76" t="inlineStr">
        <x:is>
          <x:t xml:space="preserve">Basis 00 applies raw × 0.1 kcal.</x:t>
        </x:is>
      </x:c>
      <x:c r="N341" s="1" t="n"/>
      <x:c r="O341" s="1" t="n"/>
      <x:c r="P341" s="1" t="n"/>
      <x:c r="Q341" s="1" t="n"/>
      <x:c r="R341" s="1" t="n"/>
      <x:c r="S341" s="1" t="n"/>
      <x:c r="T341" s="1" t="n"/>
    </x:row>
    <x:row r="342">
      <x:c r="A342" s="80" t="str">
        <x:f>A76</x:f>
        <x:v>FOOD-128#02</x:v>
      </x:c>
      <x:c r="B342" s="76" t="inlineStr">
        <x:is>
          <x:t xml:space="preserve">0010110100</x:t>
        </x:is>
      </x:c>
      <x:c r="C342" s="76" t="inlineStr">
        <x:is>
          <x:t xml:space="preserve">SCALAR=180</x:t>
        </x:is>
      </x:c>
      <x:c r="D342" s="76" t="inlineStr">
        <x:is>
          <x:t xml:space="preserve">VALID</x:t>
        </x:is>
      </x:c>
      <x:c r="E342" s="80" t="str">
        <x:f>F76</x:f>
        <x:v>₸1</x:v>
      </x:c>
      <x:c r="F342" s="77" t="n">
        <x:v>1</x:v>
      </x:c>
      <x:c r="G342" s="76" t="str">
        <x:f>M76</x:f>
        <x:v>O1 · Basis</x:v>
      </x:c>
      <x:c r="H342" s="76" t="inlineStr">
        <x:is>
          <x:t xml:space="preserve">ACTIVE</x:t>
        </x:is>
      </x:c>
      <x:c r="I342" s="76" t="inlineStr">
        <x:is>
          <x:t xml:space="preserve">VALID</x:t>
        </x:is>
      </x:c>
      <x:c r="J342" s="76" t="inlineStr">
        <x:is>
          <x:t xml:space="preserve">18.0 g / 100 g</x:t>
        </x:is>
      </x:c>
      <x:c r="K342" s="76" t="n"/>
      <x:c r="L342" s="76" t="inlineStr">
        <x:is>
          <x:t xml:space="preserve">B1 Fat = 18.0 g / 100 g → VALID</x:t>
        </x:is>
      </x:c>
      <x:c r="M342" s="76" t="inlineStr">
        <x:is>
          <x:t xml:space="preserve">Basis 00 applies raw × 0.1 g.</x:t>
        </x:is>
      </x:c>
      <x:c r="N342" s="1" t="n"/>
      <x:c r="O342" s="1" t="n"/>
      <x:c r="P342" s="1" t="n"/>
      <x:c r="Q342" s="1" t="n"/>
      <x:c r="R342" s="1" t="n"/>
      <x:c r="S342" s="1" t="n"/>
      <x:c r="T342" s="1" t="n"/>
    </x:row>
    <x:row r="343">
      <x:c r="A343" s="80" t="str">
        <x:f>A77</x:f>
        <x:v>FOOD-128#03</x:v>
      </x:c>
      <x:c r="B343" s="76" t="inlineStr">
        <x:is>
          <x:t xml:space="preserve">0010100000</x:t>
        </x:is>
      </x:c>
      <x:c r="C343" s="76" t="inlineStr">
        <x:is>
          <x:t xml:space="preserve">SCALAR=20</x:t>
        </x:is>
      </x:c>
      <x:c r="D343" s="76" t="inlineStr">
        <x:is>
          <x:t xml:space="preserve">VALID</x:t>
        </x:is>
      </x:c>
      <x:c r="E343" s="80" t="str">
        <x:f>F77</x:f>
        <x:v>₸1</x:v>
      </x:c>
      <x:c r="F343" s="77" t="n">
        <x:v>1</x:v>
      </x:c>
      <x:c r="G343" s="76" t="str">
        <x:f>M77</x:f>
        <x:v>O1 · Basis</x:v>
      </x:c>
      <x:c r="H343" s="76" t="inlineStr">
        <x:is>
          <x:t xml:space="preserve">ACTIVE</x:t>
        </x:is>
      </x:c>
      <x:c r="I343" s="76" t="inlineStr">
        <x:is>
          <x:t xml:space="preserve">VALID</x:t>
        </x:is>
      </x:c>
      <x:c r="J343" s="76" t="inlineStr">
        <x:is>
          <x:t xml:space="preserve">2.0 g / 100 g</x:t>
        </x:is>
      </x:c>
      <x:c r="K343" s="76" t="n"/>
      <x:c r="L343" s="76" t="inlineStr">
        <x:is>
          <x:t xml:space="preserve">C1 Protein = 2.0 g / 100 g → VALID</x:t>
        </x:is>
      </x:c>
      <x:c r="M343" s="76" t="inlineStr">
        <x:is>
          <x:t xml:space="preserve">Basis 00 applies raw × 0.1 g.</x:t>
        </x:is>
      </x:c>
      <x:c r="N343" s="1" t="n"/>
      <x:c r="O343" s="1" t="n"/>
      <x:c r="P343" s="1" t="n"/>
      <x:c r="Q343" s="1" t="n"/>
      <x:c r="R343" s="1" t="n"/>
      <x:c r="S343" s="1" t="n"/>
      <x:c r="T343" s="1" t="n"/>
    </x:row>
    <x:row r="344">
      <x:c r="A344" s="80" t="str">
        <x:f>A78</x:f>
        <x:v>FOOD-128#04</x:v>
      </x:c>
      <x:c r="B344" s="76" t="inlineStr">
        <x:is>
          <x:t xml:space="preserve">0001111000</x:t>
        </x:is>
      </x:c>
      <x:c r="C344" s="76" t="inlineStr">
        <x:is>
          <x:t xml:space="preserve">SCALAR=120</x:t>
        </x:is>
      </x:c>
      <x:c r="D344" s="76" t="inlineStr">
        <x:is>
          <x:t xml:space="preserve">VALID</x:t>
        </x:is>
      </x:c>
      <x:c r="E344" s="80" t="str">
        <x:f>F78</x:f>
        <x:v>₸1</x:v>
      </x:c>
      <x:c r="F344" s="77" t="n">
        <x:v>1</x:v>
      </x:c>
      <x:c r="G344" s="76" t="str">
        <x:f>M78</x:f>
        <x:v>O1 · Basis</x:v>
      </x:c>
      <x:c r="H344" s="76" t="inlineStr">
        <x:is>
          <x:t xml:space="preserve">ACTIVE</x:t>
        </x:is>
      </x:c>
      <x:c r="I344" s="76" t="inlineStr">
        <x:is>
          <x:t xml:space="preserve">VALID</x:t>
        </x:is>
      </x:c>
      <x:c r="J344" s="76" t="inlineStr">
        <x:is>
          <x:t xml:space="preserve">12.0 g / 100 g</x:t>
        </x:is>
      </x:c>
      <x:c r="K344" s="76" t="n"/>
      <x:c r="L344" s="76" t="inlineStr">
        <x:is>
          <x:t xml:space="preserve">D1 Carbohydrates = 12.0 g / 100 g → VALID</x:t>
        </x:is>
      </x:c>
      <x:c r="M344" s="76" t="inlineStr">
        <x:is>
          <x:t xml:space="preserve">Basis 00 applies raw × 0.1 g.</x:t>
        </x:is>
      </x:c>
      <x:c r="N344" s="1" t="n"/>
      <x:c r="O344" s="1" t="n"/>
      <x:c r="P344" s="1" t="n"/>
      <x:c r="Q344" s="1" t="n"/>
      <x:c r="R344" s="1" t="n"/>
      <x:c r="S344" s="1" t="n"/>
      <x:c r="T344" s="1" t="n"/>
    </x:row>
    <x:row r="345">
      <x:c r="A345" s="80" t="str">
        <x:f>A79</x:f>
        <x:v>FOOD-128#05</x:v>
      </x:c>
      <x:c r="B345" s="76" t="inlineStr">
        <x:is>
          <x:t xml:space="preserve">1011010</x:t>
        </x:is>
      </x:c>
      <x:c r="C345" s="76" t="inlineStr">
        <x:is>
          <x:t xml:space="preserve">SCALAR=45</x:t>
        </x:is>
      </x:c>
      <x:c r="D345" s="76" t="inlineStr">
        <x:is>
          <x:t xml:space="preserve">VALID</x:t>
        </x:is>
      </x:c>
      <x:c r="E345" s="80" t="str">
        <x:f>F79</x:f>
        <x:v>₸1</x:v>
      </x:c>
      <x:c r="F345" s="77" t="n">
        <x:v>1</x:v>
      </x:c>
      <x:c r="G345" s="76" t="n">
        <x:f>M79</x:f>
        <x:v>0</x:v>
      </x:c>
      <x:c r="H345" s="76" t="inlineStr">
        <x:is>
          <x:t xml:space="preserve">ACTIVE</x:t>
        </x:is>
      </x:c>
      <x:c r="I345" s="76" t="inlineStr">
        <x:is>
          <x:t xml:space="preserve">VALID</x:t>
        </x:is>
      </x:c>
      <x:c r="J345" s="76" t="inlineStr">
        <x:is>
          <x:t xml:space="preserve">45 / 127</x:t>
        </x:is>
      </x:c>
      <x:c r="K345" s="76" t="n"/>
      <x:c r="L345" s="76" t="inlineStr">
        <x:is>
          <x:t xml:space="preserve">E1 Sweet = 45 / 127 → VALID</x:t>
        </x:is>
      </x:c>
      <x:c r="M345" s="76" t="inlineStr">
        <x:is>
          <x:t xml:space="preserve">Flavor8 coordinate; not quantity-scaled by Basis.</x:t>
        </x:is>
      </x:c>
      <x:c r="N345" s="1" t="n"/>
      <x:c r="O345" s="1" t="n"/>
      <x:c r="P345" s="1" t="n"/>
      <x:c r="Q345" s="1" t="n"/>
      <x:c r="R345" s="1" t="n"/>
      <x:c r="S345" s="1" t="n"/>
      <x:c r="T345" s="1" t="n"/>
    </x:row>
    <x:row r="346">
      <x:c r="A346" s="80" t="str">
        <x:f>A80</x:f>
        <x:v>FOOD-128#06</x:v>
      </x:c>
      <x:c r="B346" s="76" t="inlineStr">
        <x:is>
          <x:t xml:space="preserve">0011110</x:t>
        </x:is>
      </x:c>
      <x:c r="C346" s="76" t="inlineStr">
        <x:is>
          <x:t xml:space="preserve">SCALAR=60</x:t>
        </x:is>
      </x:c>
      <x:c r="D346" s="76" t="inlineStr">
        <x:is>
          <x:t xml:space="preserve">VALID</x:t>
        </x:is>
      </x:c>
      <x:c r="E346" s="80" t="str">
        <x:f>F80</x:f>
        <x:v>₸1</x:v>
      </x:c>
      <x:c r="F346" s="77" t="n">
        <x:v>1</x:v>
      </x:c>
      <x:c r="G346" s="76" t="n">
        <x:f>M80</x:f>
        <x:v>0</x:v>
      </x:c>
      <x:c r="H346" s="76" t="inlineStr">
        <x:is>
          <x:t xml:space="preserve">ACTIVE</x:t>
        </x:is>
      </x:c>
      <x:c r="I346" s="76" t="inlineStr">
        <x:is>
          <x:t xml:space="preserve">VALID</x:t>
        </x:is>
      </x:c>
      <x:c r="J346" s="76" t="inlineStr">
        <x:is>
          <x:t xml:space="preserve">60 / 127</x:t>
        </x:is>
      </x:c>
      <x:c r="K346" s="76" t="n"/>
      <x:c r="L346" s="76" t="inlineStr">
        <x:is>
          <x:t xml:space="preserve">F1 Salty = 60 / 127 → VALID</x:t>
        </x:is>
      </x:c>
      <x:c r="M346" s="76" t="inlineStr">
        <x:is>
          <x:t xml:space="preserve">Flavor8 coordinate; not quantity-scaled by Basis.</x:t>
        </x:is>
      </x:c>
      <x:c r="N346" s="1" t="n"/>
      <x:c r="O346" s="1" t="n"/>
      <x:c r="P346" s="1" t="n"/>
      <x:c r="Q346" s="1" t="n"/>
      <x:c r="R346" s="1" t="n"/>
      <x:c r="S346" s="1" t="n"/>
      <x:c r="T346" s="1" t="n"/>
    </x:row>
    <x:row r="347">
      <x:c r="A347" s="80" t="str">
        <x:f>A81</x:f>
        <x:v>FOOD-128#07</x:v>
      </x:c>
      <x:c r="B347" s="76" t="inlineStr">
        <x:is>
          <x:t xml:space="preserve">0110001</x:t>
        </x:is>
      </x:c>
      <x:c r="C347" s="76" t="inlineStr">
        <x:is>
          <x:t xml:space="preserve">SCALAR=70</x:t>
        </x:is>
      </x:c>
      <x:c r="D347" s="76" t="inlineStr">
        <x:is>
          <x:t xml:space="preserve">VALID</x:t>
        </x:is>
      </x:c>
      <x:c r="E347" s="80" t="str">
        <x:f>F81</x:f>
        <x:v>₸1</x:v>
      </x:c>
      <x:c r="F347" s="77" t="n">
        <x:v>1</x:v>
      </x:c>
      <x:c r="G347" s="76" t="n">
        <x:f>M81</x:f>
        <x:v>0</x:v>
      </x:c>
      <x:c r="H347" s="76" t="inlineStr">
        <x:is>
          <x:t xml:space="preserve">ACTIVE</x:t>
        </x:is>
      </x:c>
      <x:c r="I347" s="76" t="inlineStr">
        <x:is>
          <x:t xml:space="preserve">VALID</x:t>
        </x:is>
      </x:c>
      <x:c r="J347" s="76" t="inlineStr">
        <x:is>
          <x:t xml:space="preserve">70 / 127</x:t>
        </x:is>
      </x:c>
      <x:c r="K347" s="76" t="n"/>
      <x:c r="L347" s="76" t="inlineStr">
        <x:is>
          <x:t xml:space="preserve">G1 Spicy = 70 / 127 → VALID</x:t>
        </x:is>
      </x:c>
      <x:c r="M347" s="76" t="inlineStr">
        <x:is>
          <x:t xml:space="preserve">Pungency / heat coordinate; not serving temperature.</x:t>
        </x:is>
      </x:c>
      <x:c r="N347" s="1" t="n"/>
      <x:c r="O347" s="1" t="n"/>
      <x:c r="P347" s="1" t="n"/>
      <x:c r="Q347" s="1" t="n"/>
      <x:c r="R347" s="1" t="n"/>
      <x:c r="S347" s="1" t="n"/>
      <x:c r="T347" s="1" t="n"/>
    </x:row>
    <x:row r="348">
      <x:c r="A348" s="80" t="str">
        <x:f>A82</x:f>
        <x:v>FOOD-128#08</x:v>
      </x:c>
      <x:c r="B348" s="76" t="inlineStr">
        <x:is>
          <x:t xml:space="preserve">1110110</x:t>
        </x:is>
      </x:c>
      <x:c r="C348" s="76" t="inlineStr">
        <x:is>
          <x:t xml:space="preserve">SCALAR=55</x:t>
        </x:is>
      </x:c>
      <x:c r="D348" s="76" t="inlineStr">
        <x:is>
          <x:t xml:space="preserve">VALID</x:t>
        </x:is>
      </x:c>
      <x:c r="E348" s="80" t="str">
        <x:f>F82</x:f>
        <x:v>₸1</x:v>
      </x:c>
      <x:c r="F348" s="77" t="n">
        <x:v>1</x:v>
      </x:c>
      <x:c r="G348" s="76" t="n">
        <x:f>M82</x:f>
        <x:v>0</x:v>
      </x:c>
      <x:c r="H348" s="76" t="inlineStr">
        <x:is>
          <x:t xml:space="preserve">ACTIVE</x:t>
        </x:is>
      </x:c>
      <x:c r="I348" s="76" t="inlineStr">
        <x:is>
          <x:t xml:space="preserve">VALID</x:t>
        </x:is>
      </x:c>
      <x:c r="J348" s="76" t="inlineStr">
        <x:is>
          <x:t xml:space="preserve">55 / 127</x:t>
        </x:is>
      </x:c>
      <x:c r="K348" s="76" t="n"/>
      <x:c r="L348" s="76" t="inlineStr">
        <x:is>
          <x:t xml:space="preserve">H1 Sour = 55 / 127 → VALID</x:t>
        </x:is>
      </x:c>
      <x:c r="M348" s="76" t="inlineStr">
        <x:is>
          <x:t xml:space="preserve">Flavor8 coordinate.</x:t>
        </x:is>
      </x:c>
      <x:c r="N348" s="1" t="n"/>
      <x:c r="O348" s="1" t="n"/>
      <x:c r="P348" s="1" t="n"/>
      <x:c r="Q348" s="1" t="n"/>
      <x:c r="R348" s="1" t="n"/>
      <x:c r="S348" s="1" t="n"/>
      <x:c r="T348" s="1" t="n"/>
    </x:row>
    <x:row r="349">
      <x:c r="A349" s="80" t="str">
        <x:f>A83</x:f>
        <x:v>FOOD-128#09</x:v>
      </x:c>
      <x:c r="B349" s="76" t="inlineStr">
        <x:is>
          <x:t xml:space="preserve">0101000</x:t>
        </x:is>
      </x:c>
      <x:c r="C349" s="76" t="inlineStr">
        <x:is>
          <x:t xml:space="preserve">SCALAR=10</x:t>
        </x:is>
      </x:c>
      <x:c r="D349" s="76" t="inlineStr">
        <x:is>
          <x:t xml:space="preserve">VALID</x:t>
        </x:is>
      </x:c>
      <x:c r="E349" s="80" t="str">
        <x:f>F83</x:f>
        <x:v>₸1</x:v>
      </x:c>
      <x:c r="F349" s="77" t="n">
        <x:v>1</x:v>
      </x:c>
      <x:c r="G349" s="76" t="n">
        <x:f>M83</x:f>
        <x:v>0</x:v>
      </x:c>
      <x:c r="H349" s="76" t="inlineStr">
        <x:is>
          <x:t xml:space="preserve">ACTIVE</x:t>
        </x:is>
      </x:c>
      <x:c r="I349" s="76" t="inlineStr">
        <x:is>
          <x:t xml:space="preserve">VALID</x:t>
        </x:is>
      </x:c>
      <x:c r="J349" s="76" t="inlineStr">
        <x:is>
          <x:t xml:space="preserve">10 / 127</x:t>
        </x:is>
      </x:c>
      <x:c r="K349" s="76" t="n"/>
      <x:c r="L349" s="76" t="inlineStr">
        <x:is>
          <x:t xml:space="preserve">I1 Bitter = 10 / 127 → VALID</x:t>
        </x:is>
      </x:c>
      <x:c r="M349" s="76" t="inlineStr">
        <x:is>
          <x:t xml:space="preserve">Flavor8 coordinate.</x:t>
        </x:is>
      </x:c>
      <x:c r="N349" s="1" t="n"/>
      <x:c r="O349" s="1" t="n"/>
      <x:c r="P349" s="1" t="n"/>
      <x:c r="Q349" s="1" t="n"/>
      <x:c r="R349" s="1" t="n"/>
      <x:c r="S349" s="1" t="n"/>
      <x:c r="T349" s="1" t="n"/>
    </x:row>
    <x:row r="350">
      <x:c r="A350" s="80" t="str">
        <x:f>A84</x:f>
        <x:v>FOOD-128#10</x:v>
      </x:c>
      <x:c r="B350" s="76" t="inlineStr">
        <x:is>
          <x:t xml:space="preserve">1111101</x:t>
        </x:is>
      </x:c>
      <x:c r="C350" s="76" t="inlineStr">
        <x:is>
          <x:t xml:space="preserve">SCALAR=95</x:t>
        </x:is>
      </x:c>
      <x:c r="D350" s="76" t="inlineStr">
        <x:is>
          <x:t xml:space="preserve">VALID</x:t>
        </x:is>
      </x:c>
      <x:c r="E350" s="80" t="str">
        <x:f>F84</x:f>
        <x:v>₸1</x:v>
      </x:c>
      <x:c r="F350" s="77" t="n">
        <x:v>1</x:v>
      </x:c>
      <x:c r="G350" s="76" t="n">
        <x:f>M84</x:f>
        <x:v>0</x:v>
      </x:c>
      <x:c r="H350" s="76" t="inlineStr">
        <x:is>
          <x:t xml:space="preserve">ACTIVE</x:t>
        </x:is>
      </x:c>
      <x:c r="I350" s="76" t="inlineStr">
        <x:is>
          <x:t xml:space="preserve">VALID</x:t>
        </x:is>
      </x:c>
      <x:c r="J350" s="76" t="inlineStr">
        <x:is>
          <x:t xml:space="preserve">95 / 127</x:t>
        </x:is>
      </x:c>
      <x:c r="K350" s="76" t="n"/>
      <x:c r="L350" s="76" t="inlineStr">
        <x:is>
          <x:t xml:space="preserve">J1 Umami = 95 / 127 → VALID</x:t>
        </x:is>
      </x:c>
      <x:c r="M350" s="76" t="inlineStr">
        <x:is>
          <x:t xml:space="preserve">Flavor8 coordinate.</x:t>
        </x:is>
      </x:c>
      <x:c r="N350" s="1" t="n"/>
      <x:c r="O350" s="1" t="n"/>
      <x:c r="P350" s="1" t="n"/>
      <x:c r="Q350" s="1" t="n"/>
      <x:c r="R350" s="1" t="n"/>
      <x:c r="S350" s="1" t="n"/>
      <x:c r="T350" s="1" t="n"/>
    </x:row>
    <x:row r="351">
      <x:c r="A351" s="80" t="str">
        <x:f>A85</x:f>
        <x:v>FOOD-128#11</x:v>
      </x:c>
      <x:c r="B351" s="76" t="inlineStr">
        <x:is>
          <x:t xml:space="preserve">0100110</x:t>
        </x:is>
      </x:c>
      <x:c r="C351" s="76" t="inlineStr">
        <x:is>
          <x:t xml:space="preserve">SCALAR=50</x:t>
        </x:is>
      </x:c>
      <x:c r="D351" s="76" t="inlineStr">
        <x:is>
          <x:t xml:space="preserve">VALID</x:t>
        </x:is>
      </x:c>
      <x:c r="E351" s="80" t="str">
        <x:f>F85</x:f>
        <x:v>₸1</x:v>
      </x:c>
      <x:c r="F351" s="77" t="n">
        <x:v>1</x:v>
      </x:c>
      <x:c r="G351" s="76" t="n">
        <x:f>M85</x:f>
        <x:v>0</x:v>
      </x:c>
      <x:c r="H351" s="76" t="inlineStr">
        <x:is>
          <x:t xml:space="preserve">ACTIVE</x:t>
        </x:is>
      </x:c>
      <x:c r="I351" s="76" t="inlineStr">
        <x:is>
          <x:t xml:space="preserve">VALID</x:t>
        </x:is>
      </x:c>
      <x:c r="J351" s="76" t="inlineStr">
        <x:is>
          <x:t xml:space="preserve">50 / 127</x:t>
        </x:is>
      </x:c>
      <x:c r="K351" s="76" t="n"/>
      <x:c r="L351" s="76" t="inlineStr">
        <x:is>
          <x:t xml:space="preserve">K1 Richness = 50 / 127 → VALID</x:t>
        </x:is>
      </x:c>
      <x:c r="M351" s="76" t="inlineStr">
        <x:is>
          <x:t xml:space="preserve">Richness is distinct from Fat grams.</x:t>
        </x:is>
      </x:c>
      <x:c r="N351" s="1" t="n"/>
      <x:c r="O351" s="1" t="n"/>
      <x:c r="P351" s="1" t="n"/>
      <x:c r="Q351" s="1" t="n"/>
      <x:c r="R351" s="1" t="n"/>
      <x:c r="S351" s="1" t="n"/>
      <x:c r="T351" s="1" t="n"/>
    </x:row>
    <x:row r="352">
      <x:c r="A352" s="80" t="str">
        <x:f>A86</x:f>
        <x:v>FOOD-128#12</x:v>
      </x:c>
      <x:c r="B352" s="76" t="inlineStr">
        <x:is>
          <x:t xml:space="preserve">0000101</x:t>
        </x:is>
      </x:c>
      <x:c r="C352" s="76" t="inlineStr">
        <x:is>
          <x:t xml:space="preserve">SCALAR=80</x:t>
        </x:is>
      </x:c>
      <x:c r="D352" s="76" t="inlineStr">
        <x:is>
          <x:t xml:space="preserve">VALID</x:t>
        </x:is>
      </x:c>
      <x:c r="E352" s="80" t="str">
        <x:f>F86</x:f>
        <x:v>₸1</x:v>
      </x:c>
      <x:c r="F352" s="77" t="n">
        <x:v>1</x:v>
      </x:c>
      <x:c r="G352" s="76" t="n">
        <x:f>M86</x:f>
        <x:v>0</x:v>
      </x:c>
      <x:c r="H352" s="76" t="inlineStr">
        <x:is>
          <x:t xml:space="preserve">ACTIVE</x:t>
        </x:is>
      </x:c>
      <x:c r="I352" s="76" t="inlineStr">
        <x:is>
          <x:t xml:space="preserve">VALID</x:t>
        </x:is>
      </x:c>
      <x:c r="J352" s="76" t="inlineStr">
        <x:is>
          <x:t xml:space="preserve">80 / 127</x:t>
        </x:is>
      </x:c>
      <x:c r="K352" s="76" t="n"/>
      <x:c r="L352" s="76" t="inlineStr">
        <x:is>
          <x:t xml:space="preserve">L1 Aromatic = 80 / 127 → VALID</x:t>
        </x:is>
      </x:c>
      <x:c r="M352" s="76" t="inlineStr">
        <x:is>
          <x:t xml:space="preserve">Aromatic is intensity / volatile presence, not aroma identity.</x:t>
        </x:is>
      </x:c>
      <x:c r="N352" s="1" t="n"/>
      <x:c r="O352" s="1" t="n"/>
      <x:c r="P352" s="1" t="n"/>
      <x:c r="Q352" s="1" t="n"/>
      <x:c r="R352" s="1" t="n"/>
      <x:c r="S352" s="1" t="n"/>
      <x:c r="T352" s="1" t="n"/>
    </x:row>
    <x:row r="353">
      <x:c r="A353" s="80" t="str">
        <x:f>A87</x:f>
        <x:v>FOOD-128#13</x:v>
      </x:c>
      <x:c r="B353" s="76" t="inlineStr">
        <x:is>
          <x:t xml:space="preserve">0100000000001000</x:t>
        </x:is>
      </x:c>
      <x:c r="C353" s="76" t="inlineStr">
        <x:is>
          <x:t xml:space="preserve">MASK={1,12}</x:t>
        </x:is>
      </x:c>
      <x:c r="D353" s="76" t="inlineStr">
        <x:is>
          <x:t xml:space="preserve">VALID</x:t>
        </x:is>
      </x:c>
      <x:c r="E353" s="80" t="str">
        <x:f>F87</x:f>
        <x:v>₸1</x:v>
      </x:c>
      <x:c r="F353" s="77" t="n">
        <x:v>1</x:v>
      </x:c>
      <x:c r="G353" s="76" t="n">
        <x:f>M87</x:f>
        <x:v>0</x:v>
      </x:c>
      <x:c r="H353" s="76" t="inlineStr">
        <x:is>
          <x:t xml:space="preserve">ACTIVE</x:t>
        </x:is>
      </x:c>
      <x:c r="I353" s="76" t="inlineStr">
        <x:is>
          <x:t xml:space="preserve">VALID</x:t>
        </x:is>
      </x:c>
      <x:c r="J353" s="76" t="inlineStr">
        <x:is>
          <x:t xml:space="preserve">{Vegetable, Sauce / Condiment}</x:t>
        </x:is>
      </x:c>
      <x:c r="K353" s="76" t="n"/>
      <x:c r="L353" s="76" t="inlineStr">
        <x:is>
          <x:t xml:space="preserve">M1 CLASS16 = {Vegetable, Sauce / Condiment} → VALID</x:t>
        </x:is>
      </x:c>
      <x:c r="M353" s="76" t="inlineStr">
        <x:is>
          <x:t xml:space="preserve">Broad operational membership only; no allergen/diet certification implied.</x:t>
        </x:is>
      </x:c>
      <x:c r="N353" s="1" t="n"/>
      <x:c r="O353" s="1" t="n"/>
      <x:c r="P353" s="1" t="n"/>
      <x:c r="Q353" s="1" t="n"/>
      <x:c r="R353" s="1" t="n"/>
      <x:c r="S353" s="1" t="n"/>
      <x:c r="T353" s="1" t="n"/>
    </x:row>
    <x:row r="354">
      <x:c r="A354" s="80" t="str">
        <x:f>A88</x:f>
        <x:v>FOOD-128#14</x:v>
      </x:c>
      <x:c r="B354" s="76" t="inlineStr">
        <x:is>
          <x:t xml:space="preserve">10000000</x:t>
        </x:is>
      </x:c>
      <x:c r="C354" s="76" t="inlineStr">
        <x:is>
          <x:t xml:space="preserve">SCALAR=1</x:t>
        </x:is>
      </x:c>
      <x:c r="D354" s="76" t="inlineStr">
        <x:is>
          <x:t xml:space="preserve">VALID</x:t>
        </x:is>
      </x:c>
      <x:c r="E354" s="80" t="str">
        <x:f>F88</x:f>
        <x:v>₸1</x:v>
      </x:c>
      <x:c r="F354" s="77" t="n">
        <x:v>1</x:v>
      </x:c>
      <x:c r="G354" s="76" t="n">
        <x:f>M88</x:f>
        <x:v>0</x:v>
      </x:c>
      <x:c r="H354" s="76" t="inlineStr">
        <x:is>
          <x:t xml:space="preserve">ACTIVE</x:t>
        </x:is>
      </x:c>
      <x:c r="I354" s="76" t="inlineStr">
        <x:is>
          <x:t xml:space="preserve">VALID</x:t>
        </x:is>
      </x:c>
      <x:c r="J354" s="76" t="inlineStr">
        <x:is>
          <x:t xml:space="preserve">1</x:t>
        </x:is>
      </x:c>
      <x:c r="K354" s="76" t="n"/>
      <x:c r="L354" s="76" t="inlineStr">
        <x:is>
          <x:t xml:space="preserve">N1 Version = 1 → VALID</x:t>
        </x:is>
      </x:c>
      <x:c r="M354" s="76" t="inlineStr">
        <x:is>
          <x:t xml:space="preserve">FOOD-128 v1 requires Version8 = decimal 1.</x:t>
        </x:is>
      </x:c>
      <x:c r="N354" s="1" t="n"/>
      <x:c r="O354" s="1" t="n"/>
      <x:c r="P354" s="1" t="n"/>
      <x:c r="Q354" s="1" t="n"/>
      <x:c r="R354" s="1" t="n"/>
      <x:c r="S354" s="1" t="n"/>
      <x:c r="T354" s="1" t="n"/>
    </x:row>
    <x:row r="355">
      <x:c r="A355" s="80" t="str">
        <x:f>A89</x:f>
        <x:v>FOOD-128#15</x:v>
      </x:c>
      <x:c r="B355" s="76" t="inlineStr">
        <x:is>
          <x:t xml:space="preserve">00</x:t>
        </x:is>
      </x:c>
      <x:c r="C355" s="76" t="inlineStr">
        <x:is>
          <x:t xml:space="preserve">SCALAR=0</x:t>
        </x:is>
      </x:c>
      <x:c r="D355" s="76" t="inlineStr">
        <x:is>
          <x:t xml:space="preserve">VALID</x:t>
        </x:is>
      </x:c>
      <x:c r="E355" s="80" t="str">
        <x:f>F89</x:f>
        <x:v>₸1</x:v>
      </x:c>
      <x:c r="F355" s="77" t="n">
        <x:v>1</x:v>
      </x:c>
      <x:c r="G355" s="76" t="str">
        <x:f>M89</x:f>
        <x:v>A1:D1 Nutrition44; Registry Unit definition when code=10.</x:v>
      </x:c>
      <x:c r="H355" s="76" t="inlineStr">
        <x:is>
          <x:t xml:space="preserve">ACTIVE</x:t>
        </x:is>
      </x:c>
      <x:c r="I355" s="76" t="inlineStr">
        <x:is>
          <x:t xml:space="preserve">VALID</x:t>
        </x:is>
      </x:c>
      <x:c r="J355" s="76" t="inlineStr">
        <x:is>
          <x:t xml:space="preserve">100 g</x:t>
        </x:is>
      </x:c>
      <x:c r="K355" s="76" t="n"/>
      <x:c r="L355" s="76" t="inlineStr">
        <x:is>
          <x:t xml:space="preserve">O1 Basis = 00 / 100 g → VALID</x:t>
        </x:is>
      </x:c>
      <x:c r="M355" s="76" t="inlineStr">
        <x:is>
          <x:t xml:space="preserve">Basis code 00 selects 100 g reference quantity for Nutrition44.</x:t>
        </x:is>
      </x:c>
      <x:c r="N355" s="1" t="n"/>
      <x:c r="O355" s="1" t="n"/>
      <x:c r="P355" s="1" t="n"/>
      <x:c r="Q355" s="1" t="n"/>
      <x:c r="R355" s="1" t="n"/>
      <x:c r="S355" s="1" t="n"/>
      <x:c r="T355" s="1" t="n"/>
    </x:row>
    <x:row r="356">
      <x:c r="A356" s="80" t="str">
        <x:f>A90</x:f>
        <x:v>FOOD-128#16</x:v>
      </x:c>
      <x:c r="B356" s="76" t="inlineStr">
        <x:is>
          <x:t xml:space="preserve">00</x:t>
        </x:is>
      </x:c>
      <x:c r="C356" s="76" t="inlineStr">
        <x:is>
          <x:t xml:space="preserve">RESERVED=0</x:t>
        </x:is>
      </x:c>
      <x:c r="D356" s="76" t="inlineStr">
        <x:is>
          <x:t xml:space="preserve">VALID</x:t>
        </x:is>
      </x:c>
      <x:c r="E356" s="80" t="str">
        <x:f>F90</x:f>
        <x:v>₸1</x:v>
      </x:c>
      <x:c r="F356" s="77" t="n">
        <x:v>1</x:v>
      </x:c>
      <x:c r="G356" s="76" t="n">
        <x:f>M90</x:f>
        <x:v>0</x:v>
      </x:c>
      <x:c r="H356" s="76" t="inlineStr">
        <x:is>
          <x:t xml:space="preserve">ACTIVE</x:t>
        </x:is>
      </x:c>
      <x:c r="I356" s="76" t="inlineStr">
        <x:is>
          <x:t xml:space="preserve">VALID</x:t>
        </x:is>
      </x:c>
      <x:c r="J356" s="76" t="inlineStr">
        <x:is>
          <x:t xml:space="preserve">ALL ZERO</x:t>
        </x:is>
      </x:c>
      <x:c r="K356" s="76" t="n"/>
      <x:c r="L356" s="76" t="inlineStr">
        <x:is>
          <x:t xml:space="preserve">P1 Reserved Integrity = ALL ZERO → VALID</x:t>
        </x:is>
      </x:c>
      <x:c r="M356" s="76" t="inlineStr">
        <x:is>
          <x:t xml:space="preserve">B126:B127 are zero as required by FOOD-128 v1.</x:t>
        </x:is>
      </x:c>
      <x:c r="N356" s="1" t="n"/>
      <x:c r="O356" s="1" t="n"/>
      <x:c r="P356" s="1" t="n"/>
      <x:c r="Q356" s="1" t="n"/>
      <x:c r="R356" s="1" t="n"/>
      <x:c r="S356" s="1" t="n"/>
      <x:c r="T356" s="1" t="n"/>
    </x:row>
    <x:row r="357">
      <x:c r="A357" s="80" t="n">
        <x:f>A91</x:f>
        <x:v>0</x:v>
      </x:c>
      <x:c r="B357" s="76" t="n"/>
      <x:c r="C357" s="76" t="n"/>
      <x:c r="D357" s="76" t="n"/>
      <x:c r="E357" s="80" t="n">
        <x:f>F91</x:f>
        <x:v>0</x:v>
      </x:c>
      <x:c r="F357" s="77" t="n"/>
      <x:c r="G357" s="76" t="n">
        <x:f>M91</x:f>
        <x:v>0</x:v>
      </x:c>
      <x:c r="H357" s="76" t="n"/>
      <x:c r="I357" s="76" t="n"/>
      <x:c r="J357" s="76" t="n"/>
      <x:c r="K357" s="76" t="n"/>
      <x:c r="L357" s="76" t="n"/>
      <x:c r="M357" s="76" t="n"/>
      <x:c r="N357" s="1" t="n"/>
      <x:c r="O357" s="1" t="n"/>
      <x:c r="P357" s="1" t="n"/>
      <x:c r="Q357" s="1" t="n"/>
      <x:c r="R357" s="1" t="n"/>
      <x:c r="S357" s="1" t="n"/>
      <x:c r="T357" s="1" t="n"/>
    </x:row>
    <x:row r="358">
      <x:c r="A358" s="80" t="n">
        <x:f>A92</x:f>
        <x:v>0</x:v>
      </x:c>
      <x:c r="B358" s="76" t="n"/>
      <x:c r="C358" s="76" t="n"/>
      <x:c r="D358" s="76" t="n"/>
      <x:c r="E358" s="80" t="n">
        <x:f>F92</x:f>
        <x:v>0</x:v>
      </x:c>
      <x:c r="F358" s="77" t="n"/>
      <x:c r="G358" s="76" t="n">
        <x:f>M92</x:f>
        <x:v>0</x:v>
      </x:c>
      <x:c r="H358" s="76" t="n"/>
      <x:c r="I358" s="76" t="n"/>
      <x:c r="J358" s="76" t="n"/>
      <x:c r="K358" s="76" t="n"/>
      <x:c r="L358" s="76" t="n"/>
      <x:c r="M358" s="76" t="n"/>
      <x:c r="N358" s="1" t="n"/>
      <x:c r="O358" s="1" t="n"/>
      <x:c r="P358" s="1" t="n"/>
      <x:c r="Q358" s="1" t="n"/>
      <x:c r="R358" s="1" t="n"/>
      <x:c r="S358" s="1" t="n"/>
      <x:c r="T358" s="1" t="n"/>
    </x:row>
    <x:row r="359">
      <x:c r="A359" s="80" t="n">
        <x:f>A93</x:f>
        <x:v>0</x:v>
      </x:c>
      <x:c r="B359" s="76" t="n"/>
      <x:c r="C359" s="76" t="n"/>
      <x:c r="D359" s="76" t="n"/>
      <x:c r="E359" s="80" t="n">
        <x:f>F93</x:f>
        <x:v>0</x:v>
      </x:c>
      <x:c r="F359" s="77" t="n"/>
      <x:c r="G359" s="76" t="n">
        <x:f>M93</x:f>
        <x:v>0</x:v>
      </x:c>
      <x:c r="H359" s="76" t="n"/>
      <x:c r="I359" s="76" t="n"/>
      <x:c r="J359" s="76" t="n"/>
      <x:c r="K359" s="76" t="n"/>
      <x:c r="L359" s="76" t="n"/>
      <x:c r="M359" s="76" t="n"/>
      <x:c r="N359" s="1" t="n"/>
      <x:c r="O359" s="1" t="n"/>
      <x:c r="P359" s="1" t="n"/>
      <x:c r="Q359" s="1" t="n"/>
      <x:c r="R359" s="1" t="n"/>
      <x:c r="S359" s="1" t="n"/>
      <x:c r="T359" s="1" t="n"/>
    </x:row>
    <x:row r="360">
      <x:c r="A360" s="80" t="n">
        <x:f>A94</x:f>
        <x:v>0</x:v>
      </x:c>
      <x:c r="B360" s="76" t="n"/>
      <x:c r="C360" s="76" t="n"/>
      <x:c r="D360" s="76" t="n"/>
      <x:c r="E360" s="80" t="n">
        <x:f>F94</x:f>
        <x:v>0</x:v>
      </x:c>
      <x:c r="F360" s="77" t="n"/>
      <x:c r="G360" s="76" t="n">
        <x:f>M94</x:f>
        <x:v>0</x:v>
      </x:c>
      <x:c r="H360" s="76" t="n"/>
      <x:c r="I360" s="76" t="n"/>
      <x:c r="J360" s="76" t="n"/>
      <x:c r="K360" s="76" t="n"/>
      <x:c r="L360" s="76" t="n"/>
      <x:c r="M360" s="76" t="n"/>
      <x:c r="N360" s="1" t="n"/>
      <x:c r="O360" s="1" t="n"/>
      <x:c r="P360" s="1" t="n"/>
      <x:c r="Q360" s="1" t="n"/>
      <x:c r="R360" s="1" t="n"/>
      <x:c r="S360" s="1" t="n"/>
      <x:c r="T360" s="1" t="n"/>
    </x:row>
    <x:row r="361">
      <x:c r="A361" s="80" t="n">
        <x:f>A95</x:f>
        <x:v>0</x:v>
      </x:c>
      <x:c r="B361" s="76" t="n"/>
      <x:c r="C361" s="76" t="n"/>
      <x:c r="D361" s="76" t="n"/>
      <x:c r="E361" s="80" t="n">
        <x:f>F95</x:f>
        <x:v>0</x:v>
      </x:c>
      <x:c r="F361" s="77" t="n"/>
      <x:c r="G361" s="76" t="n">
        <x:f>M95</x:f>
        <x:v>0</x:v>
      </x:c>
      <x:c r="H361" s="76" t="n"/>
      <x:c r="I361" s="76" t="n"/>
      <x:c r="J361" s="76" t="n"/>
      <x:c r="K361" s="76" t="n"/>
      <x:c r="L361" s="76" t="n"/>
      <x:c r="M361" s="76" t="n"/>
      <x:c r="N361" s="1" t="n"/>
      <x:c r="O361" s="1" t="n"/>
      <x:c r="P361" s="1" t="n"/>
      <x:c r="Q361" s="1" t="n"/>
      <x:c r="R361" s="1" t="n"/>
      <x:c r="S361" s="1" t="n"/>
      <x:c r="T361" s="1" t="n"/>
    </x:row>
    <x:row r="362">
      <x:c r="A362" s="80" t="n">
        <x:f>A96</x:f>
        <x:v>0</x:v>
      </x:c>
      <x:c r="B362" s="76" t="n"/>
      <x:c r="C362" s="76" t="n"/>
      <x:c r="D362" s="76" t="n"/>
      <x:c r="E362" s="80" t="n">
        <x:f>F96</x:f>
        <x:v>0</x:v>
      </x:c>
      <x:c r="F362" s="77" t="n"/>
      <x:c r="G362" s="76" t="n">
        <x:f>M96</x:f>
        <x:v>0</x:v>
      </x:c>
      <x:c r="H362" s="76" t="n"/>
      <x:c r="I362" s="76" t="n"/>
      <x:c r="J362" s="76" t="n"/>
      <x:c r="K362" s="76" t="n"/>
      <x:c r="L362" s="76" t="n"/>
      <x:c r="M362" s="76" t="n"/>
      <x:c r="N362" s="1" t="n"/>
      <x:c r="O362" s="1" t="n"/>
      <x:c r="P362" s="1" t="n"/>
      <x:c r="Q362" s="1" t="n"/>
      <x:c r="R362" s="1" t="n"/>
      <x:c r="S362" s="1" t="n"/>
      <x:c r="T362" s="1" t="n"/>
    </x:row>
    <x:row r="363">
      <x:c r="A363" s="80" t="n">
        <x:f>A97</x:f>
        <x:v>0</x:v>
      </x:c>
      <x:c r="B363" s="76" t="n"/>
      <x:c r="C363" s="76" t="n"/>
      <x:c r="D363" s="76" t="n"/>
      <x:c r="E363" s="80" t="n">
        <x:f>F97</x:f>
        <x:v>0</x:v>
      </x:c>
      <x:c r="F363" s="77" t="n"/>
      <x:c r="G363" s="76" t="n">
        <x:f>M97</x:f>
        <x:v>0</x:v>
      </x:c>
      <x:c r="H363" s="76" t="n"/>
      <x:c r="I363" s="76" t="n"/>
      <x:c r="J363" s="76" t="n"/>
      <x:c r="K363" s="76" t="n"/>
      <x:c r="L363" s="76" t="n"/>
      <x:c r="M363" s="76" t="n"/>
      <x:c r="N363" s="1" t="n"/>
      <x:c r="O363" s="1" t="n"/>
      <x:c r="P363" s="1" t="n"/>
      <x:c r="Q363" s="1" t="n"/>
      <x:c r="R363" s="1" t="n"/>
      <x:c r="S363" s="1" t="n"/>
      <x:c r="T363" s="1" t="n"/>
    </x:row>
    <x:row r="364">
      <x:c r="A364" s="80" t="n">
        <x:f>A98</x:f>
        <x:v>0</x:v>
      </x:c>
      <x:c r="B364" s="76" t="n"/>
      <x:c r="C364" s="76" t="n"/>
      <x:c r="D364" s="76" t="n"/>
      <x:c r="E364" s="80" t="n">
        <x:f>F98</x:f>
        <x:v>0</x:v>
      </x:c>
      <x:c r="F364" s="77" t="n"/>
      <x:c r="G364" s="76" t="n">
        <x:f>M98</x:f>
        <x:v>0</x:v>
      </x:c>
      <x:c r="H364" s="76" t="n"/>
      <x:c r="I364" s="76" t="n"/>
      <x:c r="J364" s="76" t="n"/>
      <x:c r="K364" s="76" t="n"/>
      <x:c r="L364" s="76" t="n"/>
      <x:c r="M364" s="76" t="n"/>
      <x:c r="N364" s="1" t="n"/>
      <x:c r="O364" s="1" t="n"/>
      <x:c r="P364" s="1" t="n"/>
      <x:c r="Q364" s="1" t="n"/>
      <x:c r="R364" s="1" t="n"/>
      <x:c r="S364" s="1" t="n"/>
      <x:c r="T364" s="1" t="n"/>
    </x:row>
    <x:row r="365">
      <x:c r="A365" s="80" t="n">
        <x:f>A99</x:f>
        <x:v>0</x:v>
      </x:c>
      <x:c r="B365" s="76" t="n"/>
      <x:c r="C365" s="76" t="n"/>
      <x:c r="D365" s="76" t="n"/>
      <x:c r="E365" s="80" t="n">
        <x:f>F99</x:f>
        <x:v>0</x:v>
      </x:c>
      <x:c r="F365" s="77" t="n"/>
      <x:c r="G365" s="76" t="n">
        <x:f>M99</x:f>
        <x:v>0</x:v>
      </x:c>
      <x:c r="H365" s="76" t="n"/>
      <x:c r="I365" s="76" t="n"/>
      <x:c r="J365" s="76" t="n"/>
      <x:c r="K365" s="76" t="n"/>
      <x:c r="L365" s="76" t="n"/>
      <x:c r="M365" s="76" t="n"/>
      <x:c r="N365" s="1" t="n"/>
      <x:c r="O365" s="1" t="n"/>
      <x:c r="P365" s="1" t="n"/>
      <x:c r="Q365" s="1" t="n"/>
      <x:c r="R365" s="1" t="n"/>
      <x:c r="S365" s="1" t="n"/>
      <x:c r="T365" s="1" t="n"/>
    </x:row>
    <x:row r="366">
      <x:c r="A366" s="80" t="n">
        <x:f>A100</x:f>
        <x:v>0</x:v>
      </x:c>
      <x:c r="B366" s="76" t="n"/>
      <x:c r="C366" s="76" t="n"/>
      <x:c r="D366" s="76" t="n"/>
      <x:c r="E366" s="80" t="n">
        <x:f>F100</x:f>
        <x:v>0</x:v>
      </x:c>
      <x:c r="F366" s="77" t="n"/>
      <x:c r="G366" s="76" t="n">
        <x:f>M100</x:f>
        <x:v>0</x:v>
      </x:c>
      <x:c r="H366" s="76" t="n"/>
      <x:c r="I366" s="76" t="n"/>
      <x:c r="J366" s="76" t="n"/>
      <x:c r="K366" s="76" t="n"/>
      <x:c r="L366" s="76" t="n"/>
      <x:c r="M366" s="76" t="n"/>
      <x:c r="N366" s="1" t="n"/>
      <x:c r="O366" s="1" t="n"/>
      <x:c r="P366" s="1" t="n"/>
      <x:c r="Q366" s="1" t="n"/>
      <x:c r="R366" s="1" t="n"/>
      <x:c r="S366" s="1" t="n"/>
      <x:c r="T366" s="1" t="n"/>
    </x:row>
    <x:row r="367">
      <x:c r="A367" s="80" t="n">
        <x:f>A101</x:f>
        <x:v>0</x:v>
      </x:c>
      <x:c r="B367" s="76" t="n"/>
      <x:c r="C367" s="76" t="n"/>
      <x:c r="D367" s="76" t="n"/>
      <x:c r="E367" s="80" t="n">
        <x:f>F101</x:f>
        <x:v>0</x:v>
      </x:c>
      <x:c r="F367" s="77" t="n"/>
      <x:c r="G367" s="76" t="n">
        <x:f>M101</x:f>
        <x:v>0</x:v>
      </x:c>
      <x:c r="H367" s="76" t="n"/>
      <x:c r="I367" s="76" t="n"/>
      <x:c r="J367" s="76" t="n"/>
      <x:c r="K367" s="76" t="n"/>
      <x:c r="L367" s="76" t="n"/>
      <x:c r="M367" s="76" t="n"/>
      <x:c r="N367" s="1" t="n"/>
      <x:c r="O367" s="1" t="n"/>
      <x:c r="P367" s="1" t="n"/>
      <x:c r="Q367" s="1" t="n"/>
      <x:c r="R367" s="1" t="n"/>
      <x:c r="S367" s="1" t="n"/>
      <x:c r="T367" s="1" t="n"/>
    </x:row>
    <x:row r="368">
      <x:c r="A368" s="80" t="n">
        <x:f>A102</x:f>
        <x:v>0</x:v>
      </x:c>
      <x:c r="B368" s="76" t="n"/>
      <x:c r="C368" s="76" t="n"/>
      <x:c r="D368" s="76" t="n"/>
      <x:c r="E368" s="80" t="n">
        <x:f>F102</x:f>
        <x:v>0</x:v>
      </x:c>
      <x:c r="F368" s="77" t="n"/>
      <x:c r="G368" s="76" t="n">
        <x:f>M102</x:f>
        <x:v>0</x:v>
      </x:c>
      <x:c r="H368" s="76" t="n"/>
      <x:c r="I368" s="76" t="n"/>
      <x:c r="J368" s="76" t="n"/>
      <x:c r="K368" s="76" t="n"/>
      <x:c r="L368" s="76" t="n"/>
      <x:c r="M368" s="76" t="n"/>
      <x:c r="N368" s="1" t="n"/>
      <x:c r="O368" s="1" t="n"/>
      <x:c r="P368" s="1" t="n"/>
      <x:c r="Q368" s="1" t="n"/>
      <x:c r="R368" s="1" t="n"/>
      <x:c r="S368" s="1" t="n"/>
      <x:c r="T368" s="1" t="n"/>
    </x:row>
    <x:row r="369">
      <x:c r="A369" s="80" t="n">
        <x:f>A103</x:f>
        <x:v>0</x:v>
      </x:c>
      <x:c r="B369" s="76" t="n"/>
      <x:c r="C369" s="76" t="n"/>
      <x:c r="D369" s="76" t="n"/>
      <x:c r="E369" s="80" t="n">
        <x:f>F103</x:f>
        <x:v>0</x:v>
      </x:c>
      <x:c r="F369" s="77" t="n"/>
      <x:c r="G369" s="76" t="n">
        <x:f>M103</x:f>
        <x:v>0</x:v>
      </x:c>
      <x:c r="H369" s="76" t="n"/>
      <x:c r="I369" s="76" t="n"/>
      <x:c r="J369" s="76" t="n"/>
      <x:c r="K369" s="76" t="n"/>
      <x:c r="L369" s="76" t="n"/>
      <x:c r="M369" s="76" t="n"/>
      <x:c r="N369" s="1" t="n"/>
      <x:c r="O369" s="1" t="n"/>
      <x:c r="P369" s="1" t="n"/>
      <x:c r="Q369" s="1" t="n"/>
      <x:c r="R369" s="1" t="n"/>
      <x:c r="S369" s="1" t="n"/>
      <x:c r="T369" s="1" t="n"/>
    </x:row>
    <x:row r="370">
      <x:c r="A370" s="80" t="n">
        <x:f>A104</x:f>
        <x:v>0</x:v>
      </x:c>
      <x:c r="B370" s="76" t="n"/>
      <x:c r="C370" s="76" t="n"/>
      <x:c r="D370" s="76" t="n"/>
      <x:c r="E370" s="80" t="n">
        <x:f>F104</x:f>
        <x:v>0</x:v>
      </x:c>
      <x:c r="F370" s="77" t="n"/>
      <x:c r="G370" s="76" t="n">
        <x:f>M104</x:f>
        <x:v>0</x:v>
      </x:c>
      <x:c r="H370" s="76" t="n"/>
      <x:c r="I370" s="76" t="n"/>
      <x:c r="J370" s="76" t="n"/>
      <x:c r="K370" s="76" t="n"/>
      <x:c r="L370" s="76" t="n"/>
      <x:c r="M370" s="76" t="n"/>
      <x:c r="N370" s="1" t="n"/>
      <x:c r="O370" s="1" t="n"/>
      <x:c r="P370" s="1" t="n"/>
      <x:c r="Q370" s="1" t="n"/>
      <x:c r="R370" s="1" t="n"/>
      <x:c r="S370" s="1" t="n"/>
      <x:c r="T370" s="1" t="n"/>
    </x:row>
    <x:row r="371">
      <x:c r="A371" s="80" t="n">
        <x:f>A105</x:f>
        <x:v>0</x:v>
      </x:c>
      <x:c r="B371" s="76" t="n"/>
      <x:c r="C371" s="76" t="n"/>
      <x:c r="D371" s="76" t="n"/>
      <x:c r="E371" s="80" t="n">
        <x:f>F105</x:f>
        <x:v>0</x:v>
      </x:c>
      <x:c r="F371" s="77" t="n"/>
      <x:c r="G371" s="76" t="n">
        <x:f>M105</x:f>
        <x:v>0</x:v>
      </x:c>
      <x:c r="H371" s="76" t="n"/>
      <x:c r="I371" s="76" t="n"/>
      <x:c r="J371" s="76" t="n"/>
      <x:c r="K371" s="76" t="n"/>
      <x:c r="L371" s="76" t="n"/>
      <x:c r="M371" s="76" t="n"/>
      <x:c r="N371" s="1" t="n"/>
      <x:c r="O371" s="1" t="n"/>
      <x:c r="P371" s="1" t="n"/>
      <x:c r="Q371" s="1" t="n"/>
      <x:c r="R371" s="1" t="n"/>
      <x:c r="S371" s="1" t="n"/>
      <x:c r="T371" s="1" t="n"/>
    </x:row>
    <x:row r="372">
      <x:c r="A372" s="80" t="n">
        <x:f>A106</x:f>
        <x:v>0</x:v>
      </x:c>
      <x:c r="B372" s="76" t="n"/>
      <x:c r="C372" s="76" t="n"/>
      <x:c r="D372" s="76" t="n"/>
      <x:c r="E372" s="80" t="n">
        <x:f>F106</x:f>
        <x:v>0</x:v>
      </x:c>
      <x:c r="F372" s="77" t="n"/>
      <x:c r="G372" s="76" t="n">
        <x:f>M106</x:f>
        <x:v>0</x:v>
      </x:c>
      <x:c r="H372" s="76" t="n"/>
      <x:c r="I372" s="76" t="n"/>
      <x:c r="J372" s="76" t="n"/>
      <x:c r="K372" s="76" t="n"/>
      <x:c r="L372" s="76" t="n"/>
      <x:c r="M372" s="76" t="n"/>
      <x:c r="N372" s="1" t="n"/>
      <x:c r="O372" s="1" t="n"/>
      <x:c r="P372" s="1" t="n"/>
      <x:c r="Q372" s="1" t="n"/>
      <x:c r="R372" s="1" t="n"/>
      <x:c r="S372" s="1" t="n"/>
      <x:c r="T372" s="1" t="n"/>
    </x:row>
    <x:row r="373">
      <x:c r="A373" s="80" t="n">
        <x:f>A107</x:f>
        <x:v>0</x:v>
      </x:c>
      <x:c r="B373" s="76" t="n"/>
      <x:c r="C373" s="76" t="n"/>
      <x:c r="D373" s="76" t="n"/>
      <x:c r="E373" s="80" t="n">
        <x:f>F107</x:f>
        <x:v>0</x:v>
      </x:c>
      <x:c r="F373" s="77" t="n"/>
      <x:c r="G373" s="76" t="n">
        <x:f>M107</x:f>
        <x:v>0</x:v>
      </x:c>
      <x:c r="H373" s="76" t="n"/>
      <x:c r="I373" s="76" t="n"/>
      <x:c r="J373" s="76" t="n"/>
      <x:c r="K373" s="76" t="n"/>
      <x:c r="L373" s="76" t="n"/>
      <x:c r="M373" s="76" t="n"/>
      <x:c r="N373" s="1" t="n"/>
      <x:c r="O373" s="1" t="n"/>
      <x:c r="P373" s="1" t="n"/>
      <x:c r="Q373" s="1" t="n"/>
      <x:c r="R373" s="1" t="n"/>
      <x:c r="S373" s="1" t="n"/>
      <x:c r="T373" s="1" t="n"/>
    </x:row>
    <x:row r="374">
      <x:c r="A374" s="80" t="n">
        <x:f>A108</x:f>
        <x:v>0</x:v>
      </x:c>
      <x:c r="B374" s="76" t="n"/>
      <x:c r="C374" s="76" t="n"/>
      <x:c r="D374" s="76" t="n"/>
      <x:c r="E374" s="80" t="n">
        <x:f>F108</x:f>
        <x:v>0</x:v>
      </x:c>
      <x:c r="F374" s="77" t="n"/>
      <x:c r="G374" s="76" t="n">
        <x:f>M108</x:f>
        <x:v>0</x:v>
      </x:c>
      <x:c r="H374" s="76" t="n"/>
      <x:c r="I374" s="76" t="n"/>
      <x:c r="J374" s="76" t="n"/>
      <x:c r="K374" s="76" t="n"/>
      <x:c r="L374" s="76" t="n"/>
      <x:c r="M374" s="76" t="n"/>
      <x:c r="N374" s="1" t="n"/>
      <x:c r="O374" s="1" t="n"/>
      <x:c r="P374" s="1" t="n"/>
      <x:c r="Q374" s="1" t="n"/>
      <x:c r="R374" s="1" t="n"/>
      <x:c r="S374" s="1" t="n"/>
      <x:c r="T374" s="1" t="n"/>
    </x:row>
    <x:row r="375">
      <x:c r="A375" s="80" t="n">
        <x:f>A109</x:f>
        <x:v>0</x:v>
      </x:c>
      <x:c r="B375" s="76" t="n"/>
      <x:c r="C375" s="76" t="n"/>
      <x:c r="D375" s="76" t="n"/>
      <x:c r="E375" s="80" t="n">
        <x:f>F109</x:f>
        <x:v>0</x:v>
      </x:c>
      <x:c r="F375" s="77" t="n"/>
      <x:c r="G375" s="76" t="n">
        <x:f>M109</x:f>
        <x:v>0</x:v>
      </x:c>
      <x:c r="H375" s="76" t="n"/>
      <x:c r="I375" s="76" t="n"/>
      <x:c r="J375" s="76" t="n"/>
      <x:c r="K375" s="76" t="n"/>
      <x:c r="L375" s="76" t="n"/>
      <x:c r="M375" s="76" t="n"/>
      <x:c r="N375" s="1" t="n"/>
      <x:c r="O375" s="1" t="n"/>
      <x:c r="P375" s="1" t="n"/>
      <x:c r="Q375" s="1" t="n"/>
      <x:c r="R375" s="1" t="n"/>
      <x:c r="S375" s="1" t="n"/>
      <x:c r="T375" s="1" t="n"/>
    </x:row>
    <x:row r="376">
      <x:c r="A376" s="80" t="n">
        <x:f>A110</x:f>
        <x:v>0</x:v>
      </x:c>
      <x:c r="B376" s="76" t="n"/>
      <x:c r="C376" s="76" t="n"/>
      <x:c r="D376" s="76" t="n"/>
      <x:c r="E376" s="80" t="n">
        <x:f>F110</x:f>
        <x:v>0</x:v>
      </x:c>
      <x:c r="F376" s="77" t="n"/>
      <x:c r="G376" s="76" t="n">
        <x:f>M110</x:f>
        <x:v>0</x:v>
      </x:c>
      <x:c r="H376" s="76" t="n"/>
      <x:c r="I376" s="76" t="n"/>
      <x:c r="J376" s="76" t="n"/>
      <x:c r="K376" s="76" t="n"/>
      <x:c r="L376" s="76" t="n"/>
      <x:c r="M376" s="76" t="n"/>
      <x:c r="N376" s="1" t="n"/>
      <x:c r="O376" s="1" t="n"/>
      <x:c r="P376" s="1" t="n"/>
      <x:c r="Q376" s="1" t="n"/>
      <x:c r="R376" s="1" t="n"/>
      <x:c r="S376" s="1" t="n"/>
      <x:c r="T376" s="1" t="n"/>
    </x:row>
    <x:row r="377">
      <x:c r="A377" s="80" t="n">
        <x:f>A111</x:f>
        <x:v>0</x:v>
      </x:c>
      <x:c r="B377" s="76" t="n"/>
      <x:c r="C377" s="76" t="n"/>
      <x:c r="D377" s="76" t="n"/>
      <x:c r="E377" s="80" t="n">
        <x:f>F111</x:f>
        <x:v>0</x:v>
      </x:c>
      <x:c r="F377" s="77" t="n"/>
      <x:c r="G377" s="76" t="n">
        <x:f>M111</x:f>
        <x:v>0</x:v>
      </x:c>
      <x:c r="H377" s="76" t="n"/>
      <x:c r="I377" s="76" t="n"/>
      <x:c r="J377" s="76" t="n"/>
      <x:c r="K377" s="76" t="n"/>
      <x:c r="L377" s="76" t="n"/>
      <x:c r="M377" s="76" t="n"/>
      <x:c r="N377" s="1" t="n"/>
      <x:c r="O377" s="1" t="n"/>
      <x:c r="P377" s="1" t="n"/>
      <x:c r="Q377" s="1" t="n"/>
      <x:c r="R377" s="1" t="n"/>
      <x:c r="S377" s="1" t="n"/>
      <x:c r="T377" s="1" t="n"/>
    </x:row>
    <x:row r="378">
      <x:c r="A378" s="80" t="n">
        <x:f>A112</x:f>
        <x:v>0</x:v>
      </x:c>
      <x:c r="B378" s="76" t="n"/>
      <x:c r="C378" s="76" t="n"/>
      <x:c r="D378" s="76" t="n"/>
      <x:c r="E378" s="80" t="n">
        <x:f>F112</x:f>
        <x:v>0</x:v>
      </x:c>
      <x:c r="F378" s="77" t="n"/>
      <x:c r="G378" s="76" t="n">
        <x:f>M112</x:f>
        <x:v>0</x:v>
      </x:c>
      <x:c r="H378" s="76" t="n"/>
      <x:c r="I378" s="76" t="n"/>
      <x:c r="J378" s="76" t="n"/>
      <x:c r="K378" s="76" t="n"/>
      <x:c r="L378" s="76" t="n"/>
      <x:c r="M378" s="76" t="n"/>
      <x:c r="N378" s="1" t="n"/>
      <x:c r="O378" s="1" t="n"/>
      <x:c r="P378" s="1" t="n"/>
      <x:c r="Q378" s="1" t="n"/>
      <x:c r="R378" s="1" t="n"/>
      <x:c r="S378" s="1" t="n"/>
      <x:c r="T378" s="1" t="n"/>
    </x:row>
    <x:row r="379">
      <x:c r="A379" s="80" t="n">
        <x:f>A113</x:f>
        <x:v>0</x:v>
      </x:c>
      <x:c r="B379" s="76" t="n"/>
      <x:c r="C379" s="76" t="n"/>
      <x:c r="D379" s="76" t="n"/>
      <x:c r="E379" s="80" t="n">
        <x:f>F113</x:f>
        <x:v>0</x:v>
      </x:c>
      <x:c r="F379" s="77" t="n"/>
      <x:c r="G379" s="76" t="n">
        <x:f>M113</x:f>
        <x:v>0</x:v>
      </x:c>
      <x:c r="H379" s="76" t="n"/>
      <x:c r="I379" s="76" t="n"/>
      <x:c r="J379" s="76" t="n"/>
      <x:c r="K379" s="76" t="n"/>
      <x:c r="L379" s="76" t="n"/>
      <x:c r="M379" s="76" t="n"/>
      <x:c r="N379" s="1" t="n"/>
      <x:c r="O379" s="1" t="n"/>
      <x:c r="P379" s="1" t="n"/>
      <x:c r="Q379" s="1" t="n"/>
      <x:c r="R379" s="1" t="n"/>
      <x:c r="S379" s="1" t="n"/>
      <x:c r="T379" s="1" t="n"/>
    </x:row>
    <x:row r="380">
      <x:c r="A380" s="80" t="n">
        <x:f>A114</x:f>
        <x:v>0</x:v>
      </x:c>
      <x:c r="B380" s="76" t="n"/>
      <x:c r="C380" s="76" t="n"/>
      <x:c r="D380" s="76" t="n"/>
      <x:c r="E380" s="80" t="n">
        <x:f>F114</x:f>
        <x:v>0</x:v>
      </x:c>
      <x:c r="F380" s="77" t="n"/>
      <x:c r="G380" s="76" t="n">
        <x:f>M114</x:f>
        <x:v>0</x:v>
      </x:c>
      <x:c r="H380" s="76" t="n"/>
      <x:c r="I380" s="76" t="n"/>
      <x:c r="J380" s="76" t="n"/>
      <x:c r="K380" s="76" t="n"/>
      <x:c r="L380" s="76" t="n"/>
      <x:c r="M380" s="76" t="n"/>
      <x:c r="N380" s="1" t="n"/>
      <x:c r="O380" s="1" t="n"/>
      <x:c r="P380" s="1" t="n"/>
      <x:c r="Q380" s="1" t="n"/>
      <x:c r="R380" s="1" t="n"/>
      <x:c r="S380" s="1" t="n"/>
      <x:c r="T380" s="1" t="n"/>
    </x:row>
    <x:row r="381">
      <x:c r="A381" s="80" t="n">
        <x:f>A115</x:f>
        <x:v>0</x:v>
      </x:c>
      <x:c r="B381" s="76" t="n"/>
      <x:c r="C381" s="76" t="n"/>
      <x:c r="D381" s="76" t="n"/>
      <x:c r="E381" s="80" t="n">
        <x:f>F115</x:f>
        <x:v>0</x:v>
      </x:c>
      <x:c r="F381" s="77" t="n"/>
      <x:c r="G381" s="76" t="n">
        <x:f>M115</x:f>
        <x:v>0</x:v>
      </x:c>
      <x:c r="H381" s="76" t="n"/>
      <x:c r="I381" s="76" t="n"/>
      <x:c r="J381" s="76" t="n"/>
      <x:c r="K381" s="76" t="n"/>
      <x:c r="L381" s="76" t="n"/>
      <x:c r="M381" s="76" t="n"/>
      <x:c r="N381" s="1" t="n"/>
      <x:c r="O381" s="1" t="n"/>
      <x:c r="P381" s="1" t="n"/>
      <x:c r="Q381" s="1" t="n"/>
      <x:c r="R381" s="1" t="n"/>
      <x:c r="S381" s="1" t="n"/>
      <x:c r="T381" s="1" t="n"/>
    </x:row>
    <x:row r="382">
      <x:c r="A382" s="80" t="n">
        <x:f>A116</x:f>
        <x:v>0</x:v>
      </x:c>
      <x:c r="B382" s="76" t="n"/>
      <x:c r="C382" s="76" t="n"/>
      <x:c r="D382" s="76" t="n"/>
      <x:c r="E382" s="80" t="n">
        <x:f>F116</x:f>
        <x:v>0</x:v>
      </x:c>
      <x:c r="F382" s="77" t="n"/>
      <x:c r="G382" s="76" t="n">
        <x:f>M116</x:f>
        <x:v>0</x:v>
      </x:c>
      <x:c r="H382" s="76" t="n"/>
      <x:c r="I382" s="76" t="n"/>
      <x:c r="J382" s="76" t="n"/>
      <x:c r="K382" s="76" t="n"/>
      <x:c r="L382" s="76" t="n"/>
      <x:c r="M382" s="76" t="n"/>
      <x:c r="N382" s="1" t="n"/>
      <x:c r="O382" s="1" t="n"/>
      <x:c r="P382" s="1" t="n"/>
      <x:c r="Q382" s="1" t="n"/>
      <x:c r="R382" s="1" t="n"/>
      <x:c r="S382" s="1" t="n"/>
      <x:c r="T382" s="1" t="n"/>
    </x:row>
    <x:row r="383">
      <x:c r="A383" s="80" t="n">
        <x:f>A117</x:f>
        <x:v>0</x:v>
      </x:c>
      <x:c r="B383" s="76" t="n"/>
      <x:c r="C383" s="76" t="n"/>
      <x:c r="D383" s="76" t="n"/>
      <x:c r="E383" s="80" t="n">
        <x:f>F117</x:f>
        <x:v>0</x:v>
      </x:c>
      <x:c r="F383" s="77" t="n"/>
      <x:c r="G383" s="76" t="n">
        <x:f>M117</x:f>
        <x:v>0</x:v>
      </x:c>
      <x:c r="H383" s="76" t="n"/>
      <x:c r="I383" s="76" t="n"/>
      <x:c r="J383" s="76" t="n"/>
      <x:c r="K383" s="76" t="n"/>
      <x:c r="L383" s="76" t="n"/>
      <x:c r="M383" s="76" t="n"/>
      <x:c r="N383" s="1" t="n"/>
      <x:c r="O383" s="1" t="n"/>
      <x:c r="P383" s="1" t="n"/>
      <x:c r="Q383" s="1" t="n"/>
      <x:c r="R383" s="1" t="n"/>
      <x:c r="S383" s="1" t="n"/>
      <x:c r="T383" s="1" t="n"/>
    </x:row>
    <x:row r="384">
      <x:c r="A384" s="80" t="n">
        <x:f>A118</x:f>
        <x:v>0</x:v>
      </x:c>
      <x:c r="B384" s="76" t="n"/>
      <x:c r="C384" s="76" t="n"/>
      <x:c r="D384" s="76" t="n"/>
      <x:c r="E384" s="80" t="n">
        <x:f>F118</x:f>
        <x:v>0</x:v>
      </x:c>
      <x:c r="F384" s="77" t="n"/>
      <x:c r="G384" s="76" t="n">
        <x:f>M118</x:f>
        <x:v>0</x:v>
      </x:c>
      <x:c r="H384" s="76" t="n"/>
      <x:c r="I384" s="76" t="n"/>
      <x:c r="J384" s="76" t="n"/>
      <x:c r="K384" s="76" t="n"/>
      <x:c r="L384" s="76" t="n"/>
      <x:c r="M384" s="76" t="n"/>
      <x:c r="N384" s="1" t="n"/>
      <x:c r="O384" s="1" t="n"/>
      <x:c r="P384" s="1" t="n"/>
      <x:c r="Q384" s="1" t="n"/>
      <x:c r="R384" s="1" t="n"/>
      <x:c r="S384" s="1" t="n"/>
      <x:c r="T384" s="1" t="n"/>
    </x:row>
    <x:row r="385">
      <x:c r="A385" s="80" t="n">
        <x:f>A119</x:f>
        <x:v>0</x:v>
      </x:c>
      <x:c r="B385" s="76" t="n"/>
      <x:c r="C385" s="76" t="n"/>
      <x:c r="D385" s="76" t="n"/>
      <x:c r="E385" s="80" t="n">
        <x:f>F119</x:f>
        <x:v>0</x:v>
      </x:c>
      <x:c r="F385" s="77" t="n"/>
      <x:c r="G385" s="76" t="n">
        <x:f>M119</x:f>
        <x:v>0</x:v>
      </x:c>
      <x:c r="H385" s="76" t="n"/>
      <x:c r="I385" s="76" t="n"/>
      <x:c r="J385" s="76" t="n"/>
      <x:c r="K385" s="76" t="n"/>
      <x:c r="L385" s="76" t="n"/>
      <x:c r="M385" s="76" t="n"/>
      <x:c r="N385" s="1" t="n"/>
      <x:c r="O385" s="1" t="n"/>
      <x:c r="P385" s="1" t="n"/>
      <x:c r="Q385" s="1" t="n"/>
      <x:c r="R385" s="1" t="n"/>
      <x:c r="S385" s="1" t="n"/>
      <x:c r="T385" s="1" t="n"/>
    </x:row>
    <x:row r="386">
      <x:c r="A386" s="80" t="n">
        <x:f>A120</x:f>
        <x:v>0</x:v>
      </x:c>
      <x:c r="B386" s="76" t="n"/>
      <x:c r="C386" s="76" t="n"/>
      <x:c r="D386" s="76" t="n"/>
      <x:c r="E386" s="80" t="n">
        <x:f>F120</x:f>
        <x:v>0</x:v>
      </x:c>
      <x:c r="F386" s="77" t="n"/>
      <x:c r="G386" s="76" t="n">
        <x:f>M120</x:f>
        <x:v>0</x:v>
      </x:c>
      <x:c r="H386" s="76" t="n"/>
      <x:c r="I386" s="76" t="n"/>
      <x:c r="J386" s="76" t="n"/>
      <x:c r="K386" s="76" t="n"/>
      <x:c r="L386" s="76" t="n"/>
      <x:c r="M386" s="76" t="n"/>
      <x:c r="N386" s="1" t="n"/>
      <x:c r="O386" s="1" t="n"/>
      <x:c r="P386" s="1" t="n"/>
      <x:c r="Q386" s="1" t="n"/>
      <x:c r="R386" s="1" t="n"/>
      <x:c r="S386" s="1" t="n"/>
      <x:c r="T386" s="1" t="n"/>
    </x:row>
    <x:row r="387">
      <x:c r="A387" s="80" t="n">
        <x:f>A121</x:f>
        <x:v>0</x:v>
      </x:c>
      <x:c r="B387" s="76" t="n"/>
      <x:c r="C387" s="76" t="n"/>
      <x:c r="D387" s="76" t="n"/>
      <x:c r="E387" s="80" t="n">
        <x:f>F121</x:f>
        <x:v>0</x:v>
      </x:c>
      <x:c r="F387" s="77" t="n"/>
      <x:c r="G387" s="76" t="n">
        <x:f>M121</x:f>
        <x:v>0</x:v>
      </x:c>
      <x:c r="H387" s="76" t="n"/>
      <x:c r="I387" s="76" t="n"/>
      <x:c r="J387" s="76" t="n"/>
      <x:c r="K387" s="76" t="n"/>
      <x:c r="L387" s="76" t="n"/>
      <x:c r="M387" s="76" t="n"/>
    </x:row>
    <x:row r="388">
      <x:c r="A388" s="80" t="n">
        <x:f>A122</x:f>
        <x:v>0</x:v>
      </x:c>
      <x:c r="B388" s="76" t="n"/>
      <x:c r="C388" s="76" t="n"/>
      <x:c r="D388" s="76" t="n"/>
      <x:c r="E388" s="80" t="n">
        <x:f>F122</x:f>
        <x:v>0</x:v>
      </x:c>
      <x:c r="F388" s="77" t="n"/>
      <x:c r="G388" s="76" t="n">
        <x:f>M122</x:f>
        <x:v>0</x:v>
      </x:c>
      <x:c r="H388" s="76" t="n"/>
      <x:c r="I388" s="76" t="n"/>
      <x:c r="J388" s="76" t="n"/>
      <x:c r="K388" s="76" t="n"/>
      <x:c r="L388" s="76" t="n"/>
      <x:c r="M388" s="76" t="n"/>
    </x:row>
    <x:row r="389">
      <x:c r="A389" s="80" t="n">
        <x:f>A123</x:f>
        <x:v>0</x:v>
      </x:c>
      <x:c r="B389" s="76" t="n"/>
      <x:c r="C389" s="76" t="n"/>
      <x:c r="D389" s="76" t="n"/>
      <x:c r="E389" s="80" t="n">
        <x:f>F123</x:f>
        <x:v>0</x:v>
      </x:c>
      <x:c r="F389" s="77" t="n"/>
      <x:c r="G389" s="76" t="n">
        <x:f>M123</x:f>
        <x:v>0</x:v>
      </x:c>
      <x:c r="H389" s="76" t="n"/>
      <x:c r="I389" s="76" t="n"/>
      <x:c r="J389" s="76" t="n"/>
      <x:c r="K389" s="76" t="n"/>
      <x:c r="L389" s="76" t="n"/>
      <x:c r="M389" s="76" t="n"/>
    </x:row>
    <x:row r="390">
      <x:c r="A390" s="80" t="n">
        <x:f>A124</x:f>
        <x:v>0</x:v>
      </x:c>
      <x:c r="B390" s="76" t="n"/>
      <x:c r="C390" s="76" t="n"/>
      <x:c r="D390" s="76" t="n"/>
      <x:c r="E390" s="80" t="n">
        <x:f>F124</x:f>
        <x:v>0</x:v>
      </x:c>
      <x:c r="F390" s="77" t="n"/>
      <x:c r="G390" s="76" t="n">
        <x:f>M124</x:f>
        <x:v>0</x:v>
      </x:c>
      <x:c r="H390" s="76" t="n"/>
      <x:c r="I390" s="76" t="n"/>
      <x:c r="J390" s="76" t="n"/>
      <x:c r="K390" s="76" t="n"/>
      <x:c r="L390" s="76" t="n"/>
      <x:c r="M390" s="76" t="n"/>
    </x:row>
    <x:row r="391">
      <x:c r="A391" s="80" t="n">
        <x:f>A125</x:f>
        <x:v>0</x:v>
      </x:c>
      <x:c r="B391" s="76" t="n"/>
      <x:c r="C391" s="76" t="n"/>
      <x:c r="D391" s="76" t="n"/>
      <x:c r="E391" s="80" t="n">
        <x:f>F125</x:f>
        <x:v>0</x:v>
      </x:c>
      <x:c r="F391" s="77" t="n"/>
      <x:c r="G391" s="76" t="n">
        <x:f>M125</x:f>
        <x:v>0</x:v>
      </x:c>
      <x:c r="H391" s="76" t="n"/>
      <x:c r="I391" s="76" t="n"/>
      <x:c r="J391" s="76" t="n"/>
      <x:c r="K391" s="76" t="n"/>
      <x:c r="L391" s="76" t="n"/>
      <x:c r="M391" s="76" t="n"/>
    </x:row>
    <x:row r="392">
      <x:c r="A392" s="80" t="n">
        <x:f>A126</x:f>
        <x:v>0</x:v>
      </x:c>
      <x:c r="B392" s="76" t="n"/>
      <x:c r="C392" s="76" t="n"/>
      <x:c r="D392" s="76" t="n"/>
      <x:c r="E392" s="80" t="n">
        <x:f>F126</x:f>
        <x:v>0</x:v>
      </x:c>
      <x:c r="F392" s="77" t="n"/>
      <x:c r="G392" s="76" t="n">
        <x:f>M126</x:f>
        <x:v>0</x:v>
      </x:c>
      <x:c r="H392" s="76" t="n"/>
      <x:c r="I392" s="76" t="n"/>
      <x:c r="J392" s="76" t="n"/>
      <x:c r="K392" s="76" t="n"/>
      <x:c r="L392" s="76" t="n"/>
      <x:c r="M392" s="76" t="n"/>
    </x:row>
    <x:row r="393">
      <x:c r="A393" s="80" t="n">
        <x:f>A127</x:f>
        <x:v>0</x:v>
      </x:c>
      <x:c r="B393" s="76" t="n"/>
      <x:c r="C393" s="76" t="n"/>
      <x:c r="D393" s="76" t="n"/>
      <x:c r="E393" s="80" t="n">
        <x:f>F127</x:f>
        <x:v>0</x:v>
      </x:c>
      <x:c r="F393" s="77" t="n"/>
      <x:c r="G393" s="76" t="n">
        <x:f>M127</x:f>
        <x:v>0</x:v>
      </x:c>
      <x:c r="H393" s="76" t="n"/>
      <x:c r="I393" s="76" t="n"/>
      <x:c r="J393" s="76" t="n"/>
      <x:c r="K393" s="76" t="n"/>
      <x:c r="L393" s="76" t="n"/>
      <x:c r="M393" s="76" t="n"/>
    </x:row>
    <x:row r="394">
      <x:c r="A394" s="80" t="n">
        <x:f>A128</x:f>
        <x:v>0</x:v>
      </x:c>
      <x:c r="B394" s="76" t="n"/>
      <x:c r="C394" s="76" t="n"/>
      <x:c r="D394" s="76" t="n"/>
      <x:c r="E394" s="80" t="n">
        <x:f>F128</x:f>
        <x:v>0</x:v>
      </x:c>
      <x:c r="F394" s="77" t="n"/>
      <x:c r="G394" s="76" t="n">
        <x:f>M128</x:f>
        <x:v>0</x:v>
      </x:c>
      <x:c r="H394" s="76" t="n"/>
      <x:c r="I394" s="76" t="n"/>
      <x:c r="J394" s="76" t="n"/>
      <x:c r="K394" s="76" t="n"/>
      <x:c r="L394" s="76" t="n"/>
      <x:c r="M394" s="76" t="n"/>
    </x:row>
    <x:row r="395">
      <x:c r="A395" s="80" t="n">
        <x:f>A129</x:f>
        <x:v>0</x:v>
      </x:c>
      <x:c r="B395" s="76" t="n"/>
      <x:c r="C395" s="76" t="n"/>
      <x:c r="D395" s="76" t="n"/>
      <x:c r="E395" s="80" t="n">
        <x:f>F129</x:f>
        <x:v>0</x:v>
      </x:c>
      <x:c r="F395" s="77" t="n"/>
      <x:c r="G395" s="76" t="n">
        <x:f>M129</x:f>
        <x:v>0</x:v>
      </x:c>
      <x:c r="H395" s="76" t="n"/>
      <x:c r="I395" s="76" t="n"/>
      <x:c r="J395" s="76" t="n"/>
      <x:c r="K395" s="76" t="n"/>
      <x:c r="L395" s="76" t="n"/>
      <x:c r="M395" s="76" t="n"/>
    </x:row>
    <x:row r="396">
      <x:c r="A396" s="80" t="n">
        <x:f>A130</x:f>
        <x:v>0</x:v>
      </x:c>
      <x:c r="B396" s="76" t="n"/>
      <x:c r="C396" s="76" t="n"/>
      <x:c r="D396" s="76" t="n"/>
      <x:c r="E396" s="80" t="n">
        <x:f>F130</x:f>
        <x:v>0</x:v>
      </x:c>
      <x:c r="F396" s="77" t="n"/>
      <x:c r="G396" s="76" t="n">
        <x:f>M130</x:f>
        <x:v>0</x:v>
      </x:c>
      <x:c r="H396" s="76" t="n"/>
      <x:c r="I396" s="76" t="n"/>
      <x:c r="J396" s="76" t="n"/>
      <x:c r="K396" s="76" t="n"/>
      <x:c r="L396" s="76" t="n"/>
      <x:c r="M396" s="76" t="n"/>
    </x:row>
    <x:row r="397">
      <x:c r="A397" s="80" t="n">
        <x:f>A131</x:f>
        <x:v>0</x:v>
      </x:c>
      <x:c r="B397" s="76" t="n"/>
      <x:c r="C397" s="76" t="n"/>
      <x:c r="D397" s="76" t="n"/>
      <x:c r="E397" s="80" t="n">
        <x:f>F131</x:f>
        <x:v>0</x:v>
      </x:c>
      <x:c r="F397" s="77" t="n"/>
      <x:c r="G397" s="76" t="n">
        <x:f>M131</x:f>
        <x:v>0</x:v>
      </x:c>
      <x:c r="H397" s="76" t="n"/>
      <x:c r="I397" s="76" t="n"/>
      <x:c r="J397" s="76" t="n"/>
      <x:c r="K397" s="76" t="n"/>
      <x:c r="L397" s="76" t="n"/>
      <x:c r="M397" s="76" t="n"/>
    </x:row>
    <x:row r="398">
      <x:c r="A398" s="80" t="n">
        <x:f>A132</x:f>
        <x:v>0</x:v>
      </x:c>
      <x:c r="B398" s="76" t="n"/>
      <x:c r="C398" s="76" t="n"/>
      <x:c r="D398" s="76" t="n"/>
      <x:c r="E398" s="80" t="n">
        <x:f>F132</x:f>
        <x:v>0</x:v>
      </x:c>
      <x:c r="F398" s="77" t="n"/>
      <x:c r="G398" s="76" t="n">
        <x:f>M132</x:f>
        <x:v>0</x:v>
      </x:c>
      <x:c r="H398" s="76" t="n"/>
      <x:c r="I398" s="76" t="n"/>
      <x:c r="J398" s="76" t="n"/>
      <x:c r="K398" s="76" t="n"/>
      <x:c r="L398" s="76" t="n"/>
      <x:c r="M398" s="76" t="n"/>
    </x:row>
    <x:row r="399">
      <x:c r="A399" s="80" t="n">
        <x:f>A133</x:f>
        <x:v>0</x:v>
      </x:c>
      <x:c r="B399" s="76" t="n"/>
      <x:c r="C399" s="76" t="n"/>
      <x:c r="D399" s="76" t="n"/>
      <x:c r="E399" s="80" t="n">
        <x:f>F133</x:f>
        <x:v>0</x:v>
      </x:c>
      <x:c r="F399" s="77" t="n"/>
      <x:c r="G399" s="76" t="n">
        <x:f>M133</x:f>
        <x:v>0</x:v>
      </x:c>
      <x:c r="H399" s="76" t="n"/>
      <x:c r="I399" s="76" t="n"/>
      <x:c r="J399" s="76" t="n"/>
      <x:c r="K399" s="76" t="n"/>
      <x:c r="L399" s="76" t="n"/>
      <x:c r="M399" s="76" t="n"/>
    </x:row>
    <x:row r="400">
      <x:c r="A400" s="80" t="n">
        <x:f>A134</x:f>
        <x:v>0</x:v>
      </x:c>
      <x:c r="B400" s="76" t="n"/>
      <x:c r="C400" s="76" t="n"/>
      <x:c r="D400" s="76" t="n"/>
      <x:c r="E400" s="80" t="n">
        <x:f>F134</x:f>
        <x:v>0</x:v>
      </x:c>
      <x:c r="F400" s="77" t="n"/>
      <x:c r="G400" s="76" t="n">
        <x:f>M134</x:f>
        <x:v>0</x:v>
      </x:c>
      <x:c r="H400" s="76" t="n"/>
      <x:c r="I400" s="76" t="n"/>
      <x:c r="J400" s="76" t="n"/>
      <x:c r="K400" s="76" t="n"/>
      <x:c r="L400" s="76" t="n"/>
      <x:c r="M400" s="76" t="n"/>
    </x:row>
    <x:row r="401">
      <x:c r="A401" s="80" t="n">
        <x:f>A135</x:f>
        <x:v>0</x:v>
      </x:c>
      <x:c r="B401" s="76" t="n"/>
      <x:c r="C401" s="76" t="n"/>
      <x:c r="D401" s="76" t="n"/>
      <x:c r="E401" s="80" t="n">
        <x:f>F135</x:f>
        <x:v>0</x:v>
      </x:c>
      <x:c r="F401" s="77" t="n"/>
      <x:c r="G401" s="76" t="n">
        <x:f>M135</x:f>
        <x:v>0</x:v>
      </x:c>
      <x:c r="H401" s="76" t="n"/>
      <x:c r="I401" s="76" t="n"/>
      <x:c r="J401" s="76" t="n"/>
      <x:c r="K401" s="76" t="n"/>
      <x:c r="L401" s="76" t="n"/>
      <x:c r="M401" s="76" t="n"/>
    </x:row>
    <x:row r="402">
      <x:c r="A402" s="80" t="n">
        <x:f>A136</x:f>
        <x:v>0</x:v>
      </x:c>
      <x:c r="B402" s="76" t="n"/>
      <x:c r="C402" s="76" t="n"/>
      <x:c r="D402" s="76" t="n"/>
      <x:c r="E402" s="80" t="n">
        <x:f>F136</x:f>
        <x:v>0</x:v>
      </x:c>
      <x:c r="F402" s="77" t="n"/>
      <x:c r="G402" s="76" t="n">
        <x:f>M136</x:f>
        <x:v>0</x:v>
      </x:c>
      <x:c r="H402" s="76" t="n"/>
      <x:c r="I402" s="76" t="n"/>
      <x:c r="J402" s="76" t="n"/>
      <x:c r="K402" s="76" t="n"/>
      <x:c r="L402" s="76" t="n"/>
      <x:c r="M402" s="76" t="n"/>
    </x:row>
    <x:row r="403">
      <x:c r="A403" s="80" t="n">
        <x:f>A137</x:f>
        <x:v>0</x:v>
      </x:c>
      <x:c r="B403" s="76" t="n"/>
      <x:c r="C403" s="76" t="n"/>
      <x:c r="D403" s="76" t="n"/>
      <x:c r="E403" s="80" t="n">
        <x:f>F137</x:f>
        <x:v>0</x:v>
      </x:c>
      <x:c r="F403" s="77" t="n"/>
      <x:c r="G403" s="76" t="n">
        <x:f>M137</x:f>
        <x:v>0</x:v>
      </x:c>
      <x:c r="H403" s="76" t="n"/>
      <x:c r="I403" s="76" t="n"/>
      <x:c r="J403" s="76" t="n"/>
      <x:c r="K403" s="76" t="n"/>
      <x:c r="L403" s="76" t="n"/>
      <x:c r="M403" s="76" t="n"/>
    </x:row>
    <x:row r="404">
      <x:c r="A404" s="80" t="n">
        <x:f>A138</x:f>
        <x:v>0</x:v>
      </x:c>
      <x:c r="B404" s="76" t="n"/>
      <x:c r="C404" s="76" t="n"/>
      <x:c r="D404" s="76" t="n"/>
      <x:c r="E404" s="80" t="n">
        <x:f>F138</x:f>
        <x:v>0</x:v>
      </x:c>
      <x:c r="F404" s="77" t="n"/>
      <x:c r="G404" s="76" t="n">
        <x:f>M138</x:f>
        <x:v>0</x:v>
      </x:c>
      <x:c r="H404" s="76" t="n"/>
      <x:c r="I404" s="76" t="n"/>
      <x:c r="J404" s="76" t="n"/>
      <x:c r="K404" s="76" t="n"/>
      <x:c r="L404" s="76" t="n"/>
      <x:c r="M404" s="76" t="n"/>
    </x:row>
    <x:row r="405">
      <x:c r="A405" s="80" t="n">
        <x:f>A139</x:f>
        <x:v>0</x:v>
      </x:c>
      <x:c r="B405" s="76" t="n"/>
      <x:c r="C405" s="76" t="n"/>
      <x:c r="D405" s="76" t="n"/>
      <x:c r="E405" s="80" t="n">
        <x:f>F139</x:f>
        <x:v>0</x:v>
      </x:c>
      <x:c r="F405" s="77" t="n"/>
      <x:c r="G405" s="76" t="n">
        <x:f>M139</x:f>
        <x:v>0</x:v>
      </x:c>
      <x:c r="H405" s="76" t="n"/>
      <x:c r="I405" s="76" t="n"/>
      <x:c r="J405" s="76" t="n"/>
      <x:c r="K405" s="76" t="n"/>
      <x:c r="L405" s="76" t="n"/>
      <x:c r="M405" s="76" t="n"/>
    </x:row>
    <x:row r="406">
      <x:c r="A406" s="80" t="n">
        <x:f>A140</x:f>
        <x:v>0</x:v>
      </x:c>
      <x:c r="B406" s="76" t="n"/>
      <x:c r="C406" s="76" t="n"/>
      <x:c r="D406" s="76" t="n"/>
      <x:c r="E406" s="80" t="n">
        <x:f>F140</x:f>
        <x:v>0</x:v>
      </x:c>
      <x:c r="F406" s="77" t="n"/>
      <x:c r="G406" s="76" t="n">
        <x:f>M140</x:f>
        <x:v>0</x:v>
      </x:c>
      <x:c r="H406" s="76" t="n"/>
      <x:c r="I406" s="76" t="n"/>
      <x:c r="J406" s="76" t="n"/>
      <x:c r="K406" s="76" t="n"/>
      <x:c r="L406" s="76" t="n"/>
      <x:c r="M406" s="76" t="n"/>
    </x:row>
    <x:row r="407">
      <x:c r="A407" s="80" t="n">
        <x:f>A141</x:f>
        <x:v>0</x:v>
      </x:c>
      <x:c r="B407" s="76" t="n"/>
      <x:c r="C407" s="76" t="n"/>
      <x:c r="D407" s="76" t="n"/>
      <x:c r="E407" s="80" t="n">
        <x:f>F141</x:f>
        <x:v>0</x:v>
      </x:c>
      <x:c r="F407" s="77" t="n"/>
      <x:c r="G407" s="76" t="n">
        <x:f>M141</x:f>
        <x:v>0</x:v>
      </x:c>
      <x:c r="H407" s="76" t="n"/>
      <x:c r="I407" s="76" t="n"/>
      <x:c r="J407" s="76" t="n"/>
      <x:c r="K407" s="76" t="n"/>
      <x:c r="L407" s="76" t="n"/>
      <x:c r="M407" s="76" t="n"/>
    </x:row>
    <x:row r="408">
      <x:c r="A408" s="80" t="n">
        <x:f>A142</x:f>
        <x:v>0</x:v>
      </x:c>
      <x:c r="B408" s="76" t="n"/>
      <x:c r="C408" s="76" t="n"/>
      <x:c r="D408" s="76" t="n"/>
      <x:c r="E408" s="80" t="n">
        <x:f>F142</x:f>
        <x:v>0</x:v>
      </x:c>
      <x:c r="F408" s="77" t="n"/>
      <x:c r="G408" s="76" t="n">
        <x:f>M142</x:f>
        <x:v>0</x:v>
      </x:c>
      <x:c r="H408" s="76" t="n"/>
      <x:c r="I408" s="76" t="n"/>
      <x:c r="J408" s="76" t="n"/>
      <x:c r="K408" s="76" t="n"/>
      <x:c r="L408" s="76" t="n"/>
      <x:c r="M408" s="76" t="n"/>
    </x:row>
    <x:row r="409">
      <x:c r="A409" s="80" t="n">
        <x:f>A143</x:f>
        <x:v>0</x:v>
      </x:c>
      <x:c r="B409" s="76" t="n"/>
      <x:c r="C409" s="76" t="n"/>
      <x:c r="D409" s="76" t="n"/>
      <x:c r="E409" s="80" t="n">
        <x:f>F143</x:f>
        <x:v>0</x:v>
      </x:c>
      <x:c r="F409" s="77" t="n"/>
      <x:c r="G409" s="76" t="n">
        <x:f>M143</x:f>
        <x:v>0</x:v>
      </x:c>
      <x:c r="H409" s="76" t="n"/>
      <x:c r="I409" s="76" t="n"/>
      <x:c r="J409" s="76" t="n"/>
      <x:c r="K409" s="76" t="n"/>
      <x:c r="L409" s="76" t="n"/>
      <x:c r="M409" s="76" t="n"/>
    </x:row>
    <x:row r="410">
      <x:c r="A410" s="80" t="n">
        <x:f>A144</x:f>
        <x:v>0</x:v>
      </x:c>
      <x:c r="B410" s="76" t="n"/>
      <x:c r="C410" s="76" t="n"/>
      <x:c r="D410" s="76" t="n"/>
      <x:c r="E410" s="80" t="n">
        <x:f>F144</x:f>
        <x:v>0</x:v>
      </x:c>
      <x:c r="F410" s="77" t="n"/>
      <x:c r="G410" s="76" t="n">
        <x:f>M144</x:f>
        <x:v>0</x:v>
      </x:c>
      <x:c r="H410" s="76" t="n"/>
      <x:c r="I410" s="76" t="n"/>
      <x:c r="J410" s="76" t="n"/>
      <x:c r="K410" s="76" t="n"/>
      <x:c r="L410" s="76" t="n"/>
      <x:c r="M410" s="76" t="n"/>
    </x:row>
    <x:row r="411">
      <x:c r="A411" s="80" t="n">
        <x:f>A145</x:f>
        <x:v>0</x:v>
      </x:c>
      <x:c r="B411" s="76" t="n"/>
      <x:c r="C411" s="76" t="n"/>
      <x:c r="D411" s="76" t="n"/>
      <x:c r="E411" s="80" t="n">
        <x:f>F145</x:f>
        <x:v>0</x:v>
      </x:c>
      <x:c r="F411" s="77" t="n"/>
      <x:c r="G411" s="76" t="n">
        <x:f>M145</x:f>
        <x:v>0</x:v>
      </x:c>
      <x:c r="H411" s="76" t="n"/>
      <x:c r="I411" s="76" t="n"/>
      <x:c r="J411" s="76" t="n"/>
      <x:c r="K411" s="76" t="n"/>
      <x:c r="L411" s="76" t="n"/>
      <x:c r="M411" s="76" t="n"/>
    </x:row>
    <x:row r="412">
      <x:c r="A412" s="80" t="n">
        <x:f>A146</x:f>
        <x:v>0</x:v>
      </x:c>
      <x:c r="B412" s="76" t="n"/>
      <x:c r="C412" s="76" t="n"/>
      <x:c r="D412" s="76" t="n"/>
      <x:c r="E412" s="80" t="n">
        <x:f>F146</x:f>
        <x:v>0</x:v>
      </x:c>
      <x:c r="F412" s="77" t="n"/>
      <x:c r="G412" s="76" t="n">
        <x:f>M146</x:f>
        <x:v>0</x:v>
      </x:c>
      <x:c r="H412" s="76" t="n"/>
      <x:c r="I412" s="76" t="n"/>
      <x:c r="J412" s="76" t="n"/>
      <x:c r="K412" s="76" t="n"/>
      <x:c r="L412" s="76" t="n"/>
      <x:c r="M412" s="76" t="n"/>
    </x:row>
    <x:row r="413">
      <x:c r="A413" s="80" t="n">
        <x:f>A147</x:f>
        <x:v>0</x:v>
      </x:c>
      <x:c r="B413" s="76" t="n"/>
      <x:c r="C413" s="76" t="n"/>
      <x:c r="D413" s="76" t="n"/>
      <x:c r="E413" s="80" t="n">
        <x:f>F147</x:f>
        <x:v>0</x:v>
      </x:c>
      <x:c r="F413" s="77" t="n"/>
      <x:c r="G413" s="76" t="n">
        <x:f>M147</x:f>
        <x:v>0</x:v>
      </x:c>
      <x:c r="H413" s="76" t="n"/>
      <x:c r="I413" s="76" t="n"/>
      <x:c r="J413" s="76" t="n"/>
      <x:c r="K413" s="76" t="n"/>
      <x:c r="L413" s="76" t="n"/>
      <x:c r="M413" s="76" t="n"/>
    </x:row>
    <x:row r="414">
      <x:c r="A414" s="80" t="n">
        <x:f>A148</x:f>
        <x:v>0</x:v>
      </x:c>
      <x:c r="B414" s="76" t="n"/>
      <x:c r="C414" s="76" t="n"/>
      <x:c r="D414" s="76" t="n"/>
      <x:c r="E414" s="80" t="n">
        <x:f>F148</x:f>
        <x:v>0</x:v>
      </x:c>
      <x:c r="F414" s="77" t="n"/>
      <x:c r="G414" s="76" t="n">
        <x:f>M148</x:f>
        <x:v>0</x:v>
      </x:c>
      <x:c r="H414" s="76" t="n"/>
      <x:c r="I414" s="76" t="n"/>
      <x:c r="J414" s="76" t="n"/>
      <x:c r="K414" s="76" t="n"/>
      <x:c r="L414" s="76" t="n"/>
      <x:c r="M414" s="76" t="n"/>
    </x:row>
    <x:row r="415">
      <x:c r="A415" s="80" t="n">
        <x:f>A149</x:f>
        <x:v>0</x:v>
      </x:c>
      <x:c r="B415" s="76" t="n"/>
      <x:c r="C415" s="76" t="n"/>
      <x:c r="D415" s="76" t="n"/>
      <x:c r="E415" s="80" t="n">
        <x:f>F149</x:f>
        <x:v>0</x:v>
      </x:c>
      <x:c r="F415" s="77" t="n"/>
      <x:c r="G415" s="76" t="n">
        <x:f>M149</x:f>
        <x:v>0</x:v>
      </x:c>
      <x:c r="H415" s="76" t="n"/>
      <x:c r="I415" s="76" t="n"/>
      <x:c r="J415" s="76" t="n"/>
      <x:c r="K415" s="76" t="n"/>
      <x:c r="L415" s="76" t="n"/>
      <x:c r="M415" s="76" t="n"/>
    </x:row>
    <x:row r="416">
      <x:c r="A416" s="80" t="n">
        <x:f>A150</x:f>
        <x:v>0</x:v>
      </x:c>
      <x:c r="B416" s="76" t="n"/>
      <x:c r="C416" s="76" t="n"/>
      <x:c r="D416" s="76" t="n"/>
      <x:c r="E416" s="80" t="n">
        <x:f>F150</x:f>
        <x:v>0</x:v>
      </x:c>
      <x:c r="F416" s="77" t="n"/>
      <x:c r="G416" s="76" t="n">
        <x:f>M150</x:f>
        <x:v>0</x:v>
      </x:c>
      <x:c r="H416" s="76" t="n"/>
      <x:c r="I416" s="76" t="n"/>
      <x:c r="J416" s="76" t="n"/>
      <x:c r="K416" s="76" t="n"/>
      <x:c r="L416" s="76" t="n"/>
      <x:c r="M416" s="76" t="n"/>
    </x:row>
    <x:row r="417">
      <x:c r="A417" s="80" t="n">
        <x:f>A151</x:f>
        <x:v>0</x:v>
      </x:c>
      <x:c r="B417" s="76" t="n"/>
      <x:c r="C417" s="76" t="n"/>
      <x:c r="D417" s="76" t="n"/>
      <x:c r="E417" s="80" t="n">
        <x:f>F151</x:f>
        <x:v>0</x:v>
      </x:c>
      <x:c r="F417" s="77" t="n"/>
      <x:c r="G417" s="76" t="n">
        <x:f>M151</x:f>
        <x:v>0</x:v>
      </x:c>
      <x:c r="H417" s="76" t="n"/>
      <x:c r="I417" s="76" t="n"/>
      <x:c r="J417" s="76" t="n"/>
      <x:c r="K417" s="76" t="n"/>
      <x:c r="L417" s="76" t="n"/>
      <x:c r="M417" s="76" t="n"/>
    </x:row>
    <x:row r="418">
      <x:c r="A418" s="80" t="n">
        <x:f>A152</x:f>
        <x:v>0</x:v>
      </x:c>
      <x:c r="B418" s="76" t="n"/>
      <x:c r="C418" s="76" t="n"/>
      <x:c r="D418" s="76" t="n"/>
      <x:c r="E418" s="80" t="n">
        <x:f>F152</x:f>
        <x:v>0</x:v>
      </x:c>
      <x:c r="F418" s="77" t="n"/>
      <x:c r="G418" s="76" t="n">
        <x:f>M152</x:f>
        <x:v>0</x:v>
      </x:c>
      <x:c r="H418" s="76" t="n"/>
      <x:c r="I418" s="76" t="n"/>
      <x:c r="J418" s="76" t="n"/>
      <x:c r="K418" s="76" t="n"/>
      <x:c r="L418" s="76" t="n"/>
      <x:c r="M418" s="76" t="n"/>
    </x:row>
    <x:row r="419">
      <x:c r="A419" s="80" t="n">
        <x:f>A153</x:f>
        <x:v>0</x:v>
      </x:c>
      <x:c r="B419" s="76" t="n"/>
      <x:c r="C419" s="76" t="n"/>
      <x:c r="D419" s="76" t="n"/>
      <x:c r="E419" s="80" t="n">
        <x:f>F153</x:f>
        <x:v>0</x:v>
      </x:c>
      <x:c r="F419" s="77" t="n"/>
      <x:c r="G419" s="76" t="n">
        <x:f>M153</x:f>
        <x:v>0</x:v>
      </x:c>
      <x:c r="H419" s="76" t="n"/>
      <x:c r="I419" s="76" t="n"/>
      <x:c r="J419" s="76" t="n"/>
      <x:c r="K419" s="76" t="n"/>
      <x:c r="L419" s="76" t="n"/>
      <x:c r="M419" s="76" t="n"/>
    </x:row>
    <x:row r="420">
      <x:c r="A420" s="80" t="n">
        <x:f>A154</x:f>
        <x:v>0</x:v>
      </x:c>
      <x:c r="B420" s="76" t="n"/>
      <x:c r="C420" s="76" t="n"/>
      <x:c r="D420" s="76" t="n"/>
      <x:c r="E420" s="80" t="n">
        <x:f>F154</x:f>
        <x:v>0</x:v>
      </x:c>
      <x:c r="F420" s="77" t="n"/>
      <x:c r="G420" s="76" t="n">
        <x:f>M154</x:f>
        <x:v>0</x:v>
      </x:c>
      <x:c r="H420" s="76" t="n"/>
      <x:c r="I420" s="76" t="n"/>
      <x:c r="J420" s="76" t="n"/>
      <x:c r="K420" s="76" t="n"/>
      <x:c r="L420" s="76" t="n"/>
      <x:c r="M420" s="76" t="n"/>
    </x:row>
    <x:row r="421">
      <x:c r="A421" s="80" t="n">
        <x:f>A155</x:f>
        <x:v>0</x:v>
      </x:c>
      <x:c r="B421" s="76" t="n"/>
      <x:c r="C421" s="76" t="n"/>
      <x:c r="D421" s="76" t="n"/>
      <x:c r="E421" s="80" t="n">
        <x:f>F155</x:f>
        <x:v>0</x:v>
      </x:c>
      <x:c r="F421" s="77" t="n"/>
      <x:c r="G421" s="76" t="n">
        <x:f>M155</x:f>
        <x:v>0</x:v>
      </x:c>
      <x:c r="H421" s="76" t="n"/>
      <x:c r="I421" s="76" t="n"/>
      <x:c r="J421" s="76" t="n"/>
      <x:c r="K421" s="76" t="n"/>
      <x:c r="L421" s="76" t="n"/>
      <x:c r="M421" s="76" t="n"/>
    </x:row>
    <x:row r="422">
      <x:c r="A422" s="80" t="n">
        <x:f>A156</x:f>
        <x:v>0</x:v>
      </x:c>
      <x:c r="B422" s="76" t="n"/>
      <x:c r="C422" s="76" t="n"/>
      <x:c r="D422" s="76" t="n"/>
      <x:c r="E422" s="80" t="n">
        <x:f>F156</x:f>
        <x:v>0</x:v>
      </x:c>
      <x:c r="F422" s="77" t="n"/>
      <x:c r="G422" s="76" t="n">
        <x:f>M156</x:f>
        <x:v>0</x:v>
      </x:c>
      <x:c r="H422" s="76" t="n"/>
      <x:c r="I422" s="76" t="n"/>
      <x:c r="J422" s="76" t="n"/>
      <x:c r="K422" s="76" t="n"/>
      <x:c r="L422" s="76" t="n"/>
      <x:c r="M422" s="76" t="n"/>
    </x:row>
    <x:row r="423">
      <x:c r="A423" s="80" t="n">
        <x:f>A157</x:f>
        <x:v>0</x:v>
      </x:c>
      <x:c r="B423" s="76" t="n"/>
      <x:c r="C423" s="76" t="n"/>
      <x:c r="D423" s="76" t="n"/>
      <x:c r="E423" s="80" t="n">
        <x:f>F157</x:f>
        <x:v>0</x:v>
      </x:c>
      <x:c r="F423" s="77" t="n"/>
      <x:c r="G423" s="76" t="n">
        <x:f>M157</x:f>
        <x:v>0</x:v>
      </x:c>
      <x:c r="H423" s="76" t="n"/>
      <x:c r="I423" s="76" t="n"/>
      <x:c r="J423" s="76" t="n"/>
      <x:c r="K423" s="76" t="n"/>
      <x:c r="L423" s="76" t="n"/>
      <x:c r="M423" s="76" t="n"/>
    </x:row>
    <x:row r="424">
      <x:c r="A424" s="80" t="n">
        <x:f>A158</x:f>
        <x:v>0</x:v>
      </x:c>
      <x:c r="B424" s="76" t="n"/>
      <x:c r="C424" s="76" t="n"/>
      <x:c r="D424" s="76" t="n"/>
      <x:c r="E424" s="80" t="n">
        <x:f>F158</x:f>
        <x:v>0</x:v>
      </x:c>
      <x:c r="F424" s="77" t="n"/>
      <x:c r="G424" s="76" t="n">
        <x:f>M158</x:f>
        <x:v>0</x:v>
      </x:c>
      <x:c r="H424" s="76" t="n"/>
      <x:c r="I424" s="76" t="n"/>
      <x:c r="J424" s="76" t="n"/>
      <x:c r="K424" s="76" t="n"/>
      <x:c r="L424" s="76" t="n"/>
      <x:c r="M424" s="76" t="n"/>
    </x:row>
    <x:row r="425">
      <x:c r="A425" s="80" t="n">
        <x:f>A159</x:f>
        <x:v>0</x:v>
      </x:c>
      <x:c r="B425" s="76" t="n"/>
      <x:c r="C425" s="76" t="n"/>
      <x:c r="D425" s="76" t="n"/>
      <x:c r="E425" s="80" t="n">
        <x:f>F159</x:f>
        <x:v>0</x:v>
      </x:c>
      <x:c r="F425" s="77" t="n"/>
      <x:c r="G425" s="76" t="n">
        <x:f>M159</x:f>
        <x:v>0</x:v>
      </x:c>
      <x:c r="H425" s="76" t="n"/>
      <x:c r="I425" s="76" t="n"/>
      <x:c r="J425" s="76" t="n"/>
      <x:c r="K425" s="76" t="n"/>
      <x:c r="L425" s="76" t="n"/>
      <x:c r="M425" s="76" t="n"/>
    </x:row>
    <x:row r="426">
      <x:c r="A426" s="80" t="n">
        <x:f>A160</x:f>
        <x:v>0</x:v>
      </x:c>
      <x:c r="B426" s="76" t="n"/>
      <x:c r="C426" s="76" t="n"/>
      <x:c r="D426" s="76" t="n"/>
      <x:c r="E426" s="80" t="n">
        <x:f>F160</x:f>
        <x:v>0</x:v>
      </x:c>
      <x:c r="F426" s="77" t="n"/>
      <x:c r="G426" s="76" t="n">
        <x:f>M160</x:f>
        <x:v>0</x:v>
      </x:c>
      <x:c r="H426" s="76" t="n"/>
      <x:c r="I426" s="76" t="n"/>
      <x:c r="J426" s="76" t="n"/>
      <x:c r="K426" s="76" t="n"/>
      <x:c r="L426" s="76" t="n"/>
      <x:c r="M426" s="76" t="n"/>
    </x:row>
    <x:row r="427">
      <x:c r="A427" s="80" t="n">
        <x:f>A161</x:f>
        <x:v>0</x:v>
      </x:c>
      <x:c r="B427" s="76" t="n"/>
      <x:c r="C427" s="76" t="n"/>
      <x:c r="D427" s="76" t="n"/>
      <x:c r="E427" s="80" t="n">
        <x:f>F161</x:f>
        <x:v>0</x:v>
      </x:c>
      <x:c r="F427" s="77" t="n"/>
      <x:c r="G427" s="76" t="n">
        <x:f>M161</x:f>
        <x:v>0</x:v>
      </x:c>
      <x:c r="H427" s="76" t="n"/>
      <x:c r="I427" s="76" t="n"/>
      <x:c r="J427" s="76" t="n"/>
      <x:c r="K427" s="76" t="n"/>
      <x:c r="L427" s="76" t="n"/>
      <x:c r="M427" s="76" t="n"/>
    </x:row>
    <x:row r="428">
      <x:c r="A428" s="80" t="n">
        <x:f>A162</x:f>
        <x:v>0</x:v>
      </x:c>
      <x:c r="B428" s="76" t="n"/>
      <x:c r="C428" s="76" t="n"/>
      <x:c r="D428" s="76" t="n"/>
      <x:c r="E428" s="80" t="n">
        <x:f>F162</x:f>
        <x:v>0</x:v>
      </x:c>
      <x:c r="F428" s="77" t="n"/>
      <x:c r="G428" s="76" t="n">
        <x:f>M162</x:f>
        <x:v>0</x:v>
      </x:c>
      <x:c r="H428" s="76" t="n"/>
      <x:c r="I428" s="76" t="n"/>
      <x:c r="J428" s="76" t="n"/>
      <x:c r="K428" s="76" t="n"/>
      <x:c r="L428" s="76" t="n"/>
      <x:c r="M428" s="76" t="n"/>
    </x:row>
    <x:row r="429">
      <x:c r="A429" s="80" t="n">
        <x:f>A163</x:f>
        <x:v>0</x:v>
      </x:c>
      <x:c r="B429" s="76" t="n"/>
      <x:c r="C429" s="76" t="n"/>
      <x:c r="D429" s="76" t="n"/>
      <x:c r="E429" s="80" t="n">
        <x:f>F163</x:f>
        <x:v>0</x:v>
      </x:c>
      <x:c r="F429" s="77" t="n"/>
      <x:c r="G429" s="76" t="n">
        <x:f>M163</x:f>
        <x:v>0</x:v>
      </x:c>
      <x:c r="H429" s="76" t="n"/>
      <x:c r="I429" s="76" t="n"/>
      <x:c r="J429" s="76" t="n"/>
      <x:c r="K429" s="76" t="n"/>
      <x:c r="L429" s="76" t="n"/>
      <x:c r="M429" s="76" t="n"/>
    </x:row>
    <x:row r="430">
      <x:c r="A430" s="80" t="n">
        <x:f>A164</x:f>
        <x:v>0</x:v>
      </x:c>
      <x:c r="B430" s="76" t="n"/>
      <x:c r="C430" s="76" t="n"/>
      <x:c r="D430" s="76" t="n"/>
      <x:c r="E430" s="80" t="n">
        <x:f>F164</x:f>
        <x:v>0</x:v>
      </x:c>
      <x:c r="F430" s="77" t="n"/>
      <x:c r="G430" s="76" t="n">
        <x:f>M164</x:f>
        <x:v>0</x:v>
      </x:c>
      <x:c r="H430" s="76" t="n"/>
      <x:c r="I430" s="76" t="n"/>
      <x:c r="J430" s="76" t="n"/>
      <x:c r="K430" s="76" t="n"/>
      <x:c r="L430" s="76" t="n"/>
      <x:c r="M430" s="76" t="n"/>
    </x:row>
    <x:row r="431">
      <x:c r="A431" s="80" t="n">
        <x:f>A165</x:f>
        <x:v>0</x:v>
      </x:c>
      <x:c r="B431" s="76" t="n"/>
      <x:c r="C431" s="76" t="n"/>
      <x:c r="D431" s="76" t="n"/>
      <x:c r="E431" s="80" t="n">
        <x:f>F165</x:f>
        <x:v>0</x:v>
      </x:c>
      <x:c r="F431" s="77" t="n"/>
      <x:c r="G431" s="76" t="n">
        <x:f>M165</x:f>
        <x:v>0</x:v>
      </x:c>
      <x:c r="H431" s="76" t="n"/>
      <x:c r="I431" s="76" t="n"/>
      <x:c r="J431" s="76" t="n"/>
      <x:c r="K431" s="76" t="n"/>
      <x:c r="L431" s="76" t="n"/>
      <x:c r="M431" s="76" t="n"/>
    </x:row>
    <x:row r="432">
      <x:c r="A432" s="80" t="n">
        <x:f>A166</x:f>
        <x:v>0</x:v>
      </x:c>
      <x:c r="B432" s="76" t="n"/>
      <x:c r="C432" s="76" t="n"/>
      <x:c r="D432" s="76" t="n"/>
      <x:c r="E432" s="80" t="n">
        <x:f>F166</x:f>
        <x:v>0</x:v>
      </x:c>
      <x:c r="F432" s="77" t="n"/>
      <x:c r="G432" s="76" t="n">
        <x:f>M166</x:f>
        <x:v>0</x:v>
      </x:c>
      <x:c r="H432" s="76" t="n"/>
      <x:c r="I432" s="76" t="n"/>
      <x:c r="J432" s="76" t="n"/>
      <x:c r="K432" s="76" t="n"/>
      <x:c r="L432" s="76" t="n"/>
      <x:c r="M432" s="76" t="n"/>
    </x:row>
    <x:row r="433">
      <x:c r="A433" s="80" t="n">
        <x:f>A167</x:f>
        <x:v>0</x:v>
      </x:c>
      <x:c r="B433" s="76" t="n"/>
      <x:c r="C433" s="76" t="n"/>
      <x:c r="D433" s="76" t="n"/>
      <x:c r="E433" s="80" t="n">
        <x:f>F167</x:f>
        <x:v>0</x:v>
      </x:c>
      <x:c r="F433" s="77" t="n"/>
      <x:c r="G433" s="76" t="n">
        <x:f>M167</x:f>
        <x:v>0</x:v>
      </x:c>
      <x:c r="H433" s="76" t="n"/>
      <x:c r="I433" s="76" t="n"/>
      <x:c r="J433" s="76" t="n"/>
      <x:c r="K433" s="76" t="n"/>
      <x:c r="L433" s="76" t="n"/>
      <x:c r="M433" s="76" t="n"/>
    </x:row>
    <x:row r="434">
      <x:c r="A434" s="80" t="n">
        <x:f>A168</x:f>
        <x:v>0</x:v>
      </x:c>
      <x:c r="B434" s="76" t="n"/>
      <x:c r="C434" s="76" t="n"/>
      <x:c r="D434" s="76" t="n"/>
      <x:c r="E434" s="80" t="n">
        <x:f>F168</x:f>
        <x:v>0</x:v>
      </x:c>
      <x:c r="F434" s="77" t="n"/>
      <x:c r="G434" s="76" t="n">
        <x:f>M168</x:f>
        <x:v>0</x:v>
      </x:c>
      <x:c r="H434" s="76" t="n"/>
      <x:c r="I434" s="76" t="n"/>
      <x:c r="J434" s="76" t="n"/>
      <x:c r="K434" s="76" t="n"/>
      <x:c r="L434" s="76" t="n"/>
      <x:c r="M434" s="76" t="n"/>
    </x:row>
    <x:row r="435">
      <x:c r="A435" s="80" t="n">
        <x:f>A169</x:f>
        <x:v>0</x:v>
      </x:c>
      <x:c r="B435" s="76" t="n"/>
      <x:c r="C435" s="76" t="n"/>
      <x:c r="D435" s="76" t="n"/>
      <x:c r="E435" s="80" t="n">
        <x:f>F169</x:f>
        <x:v>0</x:v>
      </x:c>
      <x:c r="F435" s="77" t="n"/>
      <x:c r="G435" s="76" t="n">
        <x:f>M169</x:f>
        <x:v>0</x:v>
      </x:c>
      <x:c r="H435" s="76" t="n"/>
      <x:c r="I435" s="76" t="n"/>
      <x:c r="J435" s="76" t="n"/>
      <x:c r="K435" s="76" t="n"/>
      <x:c r="L435" s="76" t="n"/>
      <x:c r="M435" s="76" t="n"/>
    </x:row>
    <x:row r="436">
      <x:c r="A436" s="80" t="n">
        <x:f>A170</x:f>
        <x:v>0</x:v>
      </x:c>
      <x:c r="B436" s="76" t="n"/>
      <x:c r="C436" s="76" t="n"/>
      <x:c r="D436" s="76" t="n"/>
      <x:c r="E436" s="80" t="n">
        <x:f>F170</x:f>
        <x:v>0</x:v>
      </x:c>
      <x:c r="F436" s="77" t="n"/>
      <x:c r="G436" s="76" t="n">
        <x:f>M170</x:f>
        <x:v>0</x:v>
      </x:c>
      <x:c r="H436" s="76" t="n"/>
      <x:c r="I436" s="76" t="n"/>
      <x:c r="J436" s="76" t="n"/>
      <x:c r="K436" s="76" t="n"/>
      <x:c r="L436" s="76" t="n"/>
      <x:c r="M436" s="76" t="n"/>
    </x:row>
    <x:row r="437">
      <x:c r="A437" s="80" t="n">
        <x:f>A171</x:f>
        <x:v>0</x:v>
      </x:c>
      <x:c r="B437" s="76" t="n"/>
      <x:c r="C437" s="76" t="n"/>
      <x:c r="D437" s="76" t="n"/>
      <x:c r="E437" s="80" t="n">
        <x:f>F171</x:f>
        <x:v>0</x:v>
      </x:c>
      <x:c r="F437" s="77" t="n"/>
      <x:c r="G437" s="76" t="n">
        <x:f>M171</x:f>
        <x:v>0</x:v>
      </x:c>
      <x:c r="H437" s="76" t="n"/>
      <x:c r="I437" s="76" t="n"/>
      <x:c r="J437" s="76" t="n"/>
      <x:c r="K437" s="76" t="n"/>
      <x:c r="L437" s="76" t="n"/>
      <x:c r="M437" s="76" t="n"/>
    </x:row>
    <x:row r="438">
      <x:c r="A438" s="80" t="n">
        <x:f>A172</x:f>
        <x:v>0</x:v>
      </x:c>
      <x:c r="B438" s="76" t="n"/>
      <x:c r="C438" s="76" t="n"/>
      <x:c r="D438" s="76" t="n"/>
      <x:c r="E438" s="80" t="n">
        <x:f>F172</x:f>
        <x:v>0</x:v>
      </x:c>
      <x:c r="F438" s="77" t="n"/>
      <x:c r="G438" s="76" t="n">
        <x:f>M172</x:f>
        <x:v>0</x:v>
      </x:c>
      <x:c r="H438" s="76" t="n"/>
      <x:c r="I438" s="76" t="n"/>
      <x:c r="J438" s="76" t="n"/>
      <x:c r="K438" s="76" t="n"/>
      <x:c r="L438" s="76" t="n"/>
      <x:c r="M438" s="76" t="n"/>
    </x:row>
    <x:row r="439">
      <x:c r="A439" s="80" t="n">
        <x:f>A173</x:f>
        <x:v>0</x:v>
      </x:c>
      <x:c r="B439" s="76" t="n"/>
      <x:c r="C439" s="76" t="n"/>
      <x:c r="D439" s="76" t="n"/>
      <x:c r="E439" s="80" t="n">
        <x:f>F173</x:f>
        <x:v>0</x:v>
      </x:c>
      <x:c r="F439" s="77" t="n"/>
      <x:c r="G439" s="76" t="n">
        <x:f>M173</x:f>
        <x:v>0</x:v>
      </x:c>
      <x:c r="H439" s="76" t="n"/>
      <x:c r="I439" s="76" t="n"/>
      <x:c r="J439" s="76" t="n"/>
      <x:c r="K439" s="76" t="n"/>
      <x:c r="L439" s="76" t="n"/>
      <x:c r="M439" s="76" t="n"/>
    </x:row>
    <x:row r="440">
      <x:c r="A440" s="80" t="n">
        <x:f>A174</x:f>
        <x:v>0</x:v>
      </x:c>
      <x:c r="B440" s="76" t="n"/>
      <x:c r="C440" s="76" t="n"/>
      <x:c r="D440" s="76" t="n"/>
      <x:c r="E440" s="80" t="n">
        <x:f>F174</x:f>
        <x:v>0</x:v>
      </x:c>
      <x:c r="F440" s="77" t="n"/>
      <x:c r="G440" s="76" t="n">
        <x:f>M174</x:f>
        <x:v>0</x:v>
      </x:c>
      <x:c r="H440" s="76" t="n"/>
      <x:c r="I440" s="76" t="n"/>
      <x:c r="J440" s="76" t="n"/>
      <x:c r="K440" s="76" t="n"/>
      <x:c r="L440" s="76" t="n"/>
      <x:c r="M440" s="76" t="n"/>
    </x:row>
    <x:row r="441">
      <x:c r="A441" s="80" t="n">
        <x:f>A175</x:f>
        <x:v>0</x:v>
      </x:c>
      <x:c r="B441" s="76" t="n"/>
      <x:c r="C441" s="76" t="n"/>
      <x:c r="D441" s="76" t="n"/>
      <x:c r="E441" s="80" t="n">
        <x:f>F175</x:f>
        <x:v>0</x:v>
      </x:c>
      <x:c r="F441" s="77" t="n"/>
      <x:c r="G441" s="76" t="n">
        <x:f>M175</x:f>
        <x:v>0</x:v>
      </x:c>
      <x:c r="H441" s="76" t="n"/>
      <x:c r="I441" s="76" t="n"/>
      <x:c r="J441" s="76" t="n"/>
      <x:c r="K441" s="76" t="n"/>
      <x:c r="L441" s="76" t="n"/>
      <x:c r="M441" s="76" t="n"/>
    </x:row>
    <x:row r="442">
      <x:c r="A442" s="80" t="n">
        <x:f>A176</x:f>
        <x:v>0</x:v>
      </x:c>
      <x:c r="B442" s="76" t="n"/>
      <x:c r="C442" s="76" t="n"/>
      <x:c r="D442" s="76" t="n"/>
      <x:c r="E442" s="80" t="n">
        <x:f>F176</x:f>
        <x:v>0</x:v>
      </x:c>
      <x:c r="F442" s="77" t="n"/>
      <x:c r="G442" s="76" t="n">
        <x:f>M176</x:f>
        <x:v>0</x:v>
      </x:c>
      <x:c r="H442" s="76" t="n"/>
      <x:c r="I442" s="76" t="n"/>
      <x:c r="J442" s="76" t="n"/>
      <x:c r="K442" s="76" t="n"/>
      <x:c r="L442" s="76" t="n"/>
      <x:c r="M442" s="76" t="n"/>
    </x:row>
    <x:row r="443">
      <x:c r="A443" s="80" t="n">
        <x:f>A177</x:f>
        <x:v>0</x:v>
      </x:c>
      <x:c r="B443" s="76" t="n"/>
      <x:c r="C443" s="76" t="n"/>
      <x:c r="D443" s="76" t="n"/>
      <x:c r="E443" s="80" t="n">
        <x:f>F177</x:f>
        <x:v>0</x:v>
      </x:c>
      <x:c r="F443" s="77" t="n"/>
      <x:c r="G443" s="76" t="n">
        <x:f>M177</x:f>
        <x:v>0</x:v>
      </x:c>
      <x:c r="H443" s="76" t="n"/>
      <x:c r="I443" s="76" t="n"/>
      <x:c r="J443" s="76" t="n"/>
      <x:c r="K443" s="76" t="n"/>
      <x:c r="L443" s="76" t="n"/>
      <x:c r="M443" s="76" t="n"/>
    </x:row>
    <x:row r="444">
      <x:c r="A444" s="80" t="n">
        <x:f>A178</x:f>
        <x:v>0</x:v>
      </x:c>
      <x:c r="B444" s="76" t="n"/>
      <x:c r="C444" s="76" t="n"/>
      <x:c r="D444" s="76" t="n"/>
      <x:c r="E444" s="80" t="n">
        <x:f>F178</x:f>
        <x:v>0</x:v>
      </x:c>
      <x:c r="F444" s="77" t="n"/>
      <x:c r="G444" s="76" t="n">
        <x:f>M178</x:f>
        <x:v>0</x:v>
      </x:c>
      <x:c r="H444" s="76" t="n"/>
      <x:c r="I444" s="76" t="n"/>
      <x:c r="J444" s="76" t="n"/>
      <x:c r="K444" s="76" t="n"/>
      <x:c r="L444" s="76" t="n"/>
      <x:c r="M444" s="76" t="n"/>
    </x:row>
    <x:row r="445">
      <x:c r="A445" s="80" t="n">
        <x:f>A179</x:f>
        <x:v>0</x:v>
      </x:c>
      <x:c r="B445" s="76" t="n"/>
      <x:c r="C445" s="76" t="n"/>
      <x:c r="D445" s="76" t="n"/>
      <x:c r="E445" s="80" t="n">
        <x:f>F179</x:f>
        <x:v>0</x:v>
      </x:c>
      <x:c r="F445" s="77" t="n"/>
      <x:c r="G445" s="76" t="n">
        <x:f>M179</x:f>
        <x:v>0</x:v>
      </x:c>
      <x:c r="H445" s="76" t="n"/>
      <x:c r="I445" s="76" t="n"/>
      <x:c r="J445" s="76" t="n"/>
      <x:c r="K445" s="76" t="n"/>
      <x:c r="L445" s="76" t="n"/>
      <x:c r="M445" s="76" t="n"/>
    </x:row>
    <x:row r="446">
      <x:c r="A446" s="80" t="n">
        <x:f>A180</x:f>
        <x:v>0</x:v>
      </x:c>
      <x:c r="B446" s="76" t="n"/>
      <x:c r="C446" s="76" t="n"/>
      <x:c r="D446" s="76" t="n"/>
      <x:c r="E446" s="80" t="n">
        <x:f>F180</x:f>
        <x:v>0</x:v>
      </x:c>
      <x:c r="F446" s="77" t="n"/>
      <x:c r="G446" s="76" t="n">
        <x:f>M180</x:f>
        <x:v>0</x:v>
      </x:c>
      <x:c r="H446" s="76" t="n"/>
      <x:c r="I446" s="76" t="n"/>
      <x:c r="J446" s="76" t="n"/>
      <x:c r="K446" s="76" t="n"/>
      <x:c r="L446" s="76" t="n"/>
      <x:c r="M446" s="76" t="n"/>
    </x:row>
    <x:row r="447">
      <x:c r="A447" s="80" t="n">
        <x:f>A181</x:f>
        <x:v>0</x:v>
      </x:c>
      <x:c r="B447" s="76" t="n"/>
      <x:c r="C447" s="76" t="n"/>
      <x:c r="D447" s="76" t="n"/>
      <x:c r="E447" s="80" t="n">
        <x:f>F181</x:f>
        <x:v>0</x:v>
      </x:c>
      <x:c r="F447" s="77" t="n"/>
      <x:c r="G447" s="76" t="n">
        <x:f>M181</x:f>
        <x:v>0</x:v>
      </x:c>
      <x:c r="H447" s="76" t="n"/>
      <x:c r="I447" s="76" t="n"/>
      <x:c r="J447" s="76" t="n"/>
      <x:c r="K447" s="76" t="n"/>
      <x:c r="L447" s="76" t="n"/>
      <x:c r="M447" s="76" t="n"/>
    </x:row>
    <x:row r="448">
      <x:c r="A448" s="80" t="n">
        <x:f>A182</x:f>
        <x:v>0</x:v>
      </x:c>
      <x:c r="B448" s="76" t="n"/>
      <x:c r="C448" s="76" t="n"/>
      <x:c r="D448" s="76" t="n"/>
      <x:c r="E448" s="80" t="n">
        <x:f>F182</x:f>
        <x:v>0</x:v>
      </x:c>
      <x:c r="F448" s="77" t="n"/>
      <x:c r="G448" s="76" t="n">
        <x:f>M182</x:f>
        <x:v>0</x:v>
      </x:c>
      <x:c r="H448" s="76" t="n"/>
      <x:c r="I448" s="76" t="n"/>
      <x:c r="J448" s="76" t="n"/>
      <x:c r="K448" s="76" t="n"/>
      <x:c r="L448" s="76" t="n"/>
      <x:c r="M448" s="76" t="n"/>
    </x:row>
    <x:row r="449">
      <x:c r="A449" s="80" t="n">
        <x:f>A183</x:f>
        <x:v>0</x:v>
      </x:c>
      <x:c r="B449" s="76" t="n"/>
      <x:c r="C449" s="76" t="n"/>
      <x:c r="D449" s="76" t="n"/>
      <x:c r="E449" s="80" t="n">
        <x:f>F183</x:f>
        <x:v>0</x:v>
      </x:c>
      <x:c r="F449" s="77" t="n"/>
      <x:c r="G449" s="76" t="n">
        <x:f>M183</x:f>
        <x:v>0</x:v>
      </x:c>
      <x:c r="H449" s="76" t="n"/>
      <x:c r="I449" s="76" t="n"/>
      <x:c r="J449" s="76" t="n"/>
      <x:c r="K449" s="76" t="n"/>
      <x:c r="L449" s="76" t="n"/>
      <x:c r="M449" s="76" t="n"/>
    </x:row>
    <x:row r="450">
      <x:c r="A450" s="80" t="n">
        <x:f>A184</x:f>
        <x:v>0</x:v>
      </x:c>
      <x:c r="B450" s="76" t="n"/>
      <x:c r="C450" s="76" t="n"/>
      <x:c r="D450" s="76" t="n"/>
      <x:c r="E450" s="80" t="n">
        <x:f>F184</x:f>
        <x:v>0</x:v>
      </x:c>
      <x:c r="F450" s="77" t="n"/>
      <x:c r="G450" s="76" t="n">
        <x:f>M184</x:f>
        <x:v>0</x:v>
      </x:c>
      <x:c r="H450" s="76" t="n"/>
      <x:c r="I450" s="76" t="n"/>
      <x:c r="J450" s="76" t="n"/>
      <x:c r="K450" s="76" t="n"/>
      <x:c r="L450" s="76" t="n"/>
      <x:c r="M450" s="76" t="n"/>
    </x:row>
    <x:row r="451">
      <x:c r="A451" s="80" t="n">
        <x:f>A185</x:f>
        <x:v>0</x:v>
      </x:c>
      <x:c r="B451" s="76" t="n"/>
      <x:c r="C451" s="76" t="n"/>
      <x:c r="D451" s="76" t="n"/>
      <x:c r="E451" s="80" t="n">
        <x:f>F185</x:f>
        <x:v>0</x:v>
      </x:c>
      <x:c r="F451" s="77" t="n"/>
      <x:c r="G451" s="76" t="n">
        <x:f>M185</x:f>
        <x:v>0</x:v>
      </x:c>
      <x:c r="H451" s="76" t="n"/>
      <x:c r="I451" s="76" t="n"/>
      <x:c r="J451" s="76" t="n"/>
      <x:c r="K451" s="76" t="n"/>
      <x:c r="L451" s="76" t="n"/>
      <x:c r="M451" s="76" t="n"/>
    </x:row>
    <x:row r="452">
      <x:c r="A452" s="80" t="n">
        <x:f>A186</x:f>
        <x:v>0</x:v>
      </x:c>
      <x:c r="B452" s="76" t="n"/>
      <x:c r="C452" s="76" t="n"/>
      <x:c r="D452" s="76" t="n"/>
      <x:c r="E452" s="80" t="n">
        <x:f>F186</x:f>
        <x:v>0</x:v>
      </x:c>
      <x:c r="F452" s="77" t="n"/>
      <x:c r="G452" s="76" t="n">
        <x:f>M186</x:f>
        <x:v>0</x:v>
      </x:c>
      <x:c r="H452" s="76" t="n"/>
      <x:c r="I452" s="76" t="n"/>
      <x:c r="J452" s="76" t="n"/>
      <x:c r="K452" s="76" t="n"/>
      <x:c r="L452" s="76" t="n"/>
      <x:c r="M452" s="76" t="n"/>
    </x:row>
    <x:row r="453">
      <x:c r="A453" s="80" t="n">
        <x:f>A187</x:f>
        <x:v>0</x:v>
      </x:c>
      <x:c r="B453" s="76" t="n"/>
      <x:c r="C453" s="76" t="n"/>
      <x:c r="D453" s="76" t="n"/>
      <x:c r="E453" s="80" t="n">
        <x:f>F187</x:f>
        <x:v>0</x:v>
      </x:c>
      <x:c r="F453" s="77" t="n"/>
      <x:c r="G453" s="76" t="n">
        <x:f>M187</x:f>
        <x:v>0</x:v>
      </x:c>
      <x:c r="H453" s="76" t="n"/>
      <x:c r="I453" s="76" t="n"/>
      <x:c r="J453" s="76" t="n"/>
      <x:c r="K453" s="76" t="n"/>
      <x:c r="L453" s="76" t="n"/>
      <x:c r="M453" s="76" t="n"/>
    </x:row>
    <x:row r="454">
      <x:c r="A454" s="80" t="n">
        <x:f>A188</x:f>
        <x:v>0</x:v>
      </x:c>
      <x:c r="B454" s="76" t="n"/>
      <x:c r="C454" s="76" t="n"/>
      <x:c r="D454" s="76" t="n"/>
      <x:c r="E454" s="80" t="n">
        <x:f>F188</x:f>
        <x:v>0</x:v>
      </x:c>
      <x:c r="F454" s="77" t="n"/>
      <x:c r="G454" s="76" t="n">
        <x:f>M188</x:f>
        <x:v>0</x:v>
      </x:c>
      <x:c r="H454" s="76" t="n"/>
      <x:c r="I454" s="76" t="n"/>
      <x:c r="J454" s="76" t="n"/>
      <x:c r="K454" s="76" t="n"/>
      <x:c r="L454" s="76" t="n"/>
      <x:c r="M454" s="76" t="n"/>
    </x:row>
    <x:row r="455">
      <x:c r="A455" s="80" t="n">
        <x:f>A189</x:f>
        <x:v>0</x:v>
      </x:c>
      <x:c r="B455" s="76" t="n"/>
      <x:c r="C455" s="76" t="n"/>
      <x:c r="D455" s="76" t="n"/>
      <x:c r="E455" s="80" t="n">
        <x:f>F189</x:f>
        <x:v>0</x:v>
      </x:c>
      <x:c r="F455" s="77" t="n"/>
      <x:c r="G455" s="76" t="n">
        <x:f>M189</x:f>
        <x:v>0</x:v>
      </x:c>
      <x:c r="H455" s="76" t="n"/>
      <x:c r="I455" s="76" t="n"/>
      <x:c r="J455" s="76" t="n"/>
      <x:c r="K455" s="76" t="n"/>
      <x:c r="L455" s="76" t="n"/>
      <x:c r="M455" s="76" t="n"/>
    </x:row>
    <x:row r="456">
      <x:c r="A456" s="80" t="n">
        <x:f>A190</x:f>
        <x:v>0</x:v>
      </x:c>
      <x:c r="B456" s="76" t="n"/>
      <x:c r="C456" s="76" t="n"/>
      <x:c r="D456" s="76" t="n"/>
      <x:c r="E456" s="80" t="n">
        <x:f>F190</x:f>
        <x:v>0</x:v>
      </x:c>
      <x:c r="F456" s="77" t="n"/>
      <x:c r="G456" s="76" t="n">
        <x:f>M190</x:f>
        <x:v>0</x:v>
      </x:c>
      <x:c r="H456" s="76" t="n"/>
      <x:c r="I456" s="76" t="n"/>
      <x:c r="J456" s="76" t="n"/>
      <x:c r="K456" s="76" t="n"/>
      <x:c r="L456" s="76" t="n"/>
      <x:c r="M456" s="76" t="n"/>
    </x:row>
    <x:row r="457">
      <x:c r="A457" s="80" t="n">
        <x:f>A191</x:f>
        <x:v>0</x:v>
      </x:c>
      <x:c r="B457" s="76" t="n"/>
      <x:c r="C457" s="76" t="n"/>
      <x:c r="D457" s="76" t="n"/>
      <x:c r="E457" s="80" t="n">
        <x:f>F191</x:f>
        <x:v>0</x:v>
      </x:c>
      <x:c r="F457" s="77" t="n"/>
      <x:c r="G457" s="76" t="n">
        <x:f>M191</x:f>
        <x:v>0</x:v>
      </x:c>
      <x:c r="H457" s="76" t="n"/>
      <x:c r="I457" s="76" t="n"/>
      <x:c r="J457" s="76" t="n"/>
      <x:c r="K457" s="76" t="n"/>
      <x:c r="L457" s="76" t="n"/>
      <x:c r="M457" s="76" t="n"/>
    </x:row>
    <x:row r="458">
      <x:c r="A458" s="80" t="n">
        <x:f>A192</x:f>
        <x:v>0</x:v>
      </x:c>
      <x:c r="B458" s="76" t="n"/>
      <x:c r="C458" s="76" t="n"/>
      <x:c r="D458" s="76" t="n"/>
      <x:c r="E458" s="80" t="n">
        <x:f>F192</x:f>
        <x:v>0</x:v>
      </x:c>
      <x:c r="F458" s="77" t="n"/>
      <x:c r="G458" s="76" t="n">
        <x:f>M192</x:f>
        <x:v>0</x:v>
      </x:c>
      <x:c r="H458" s="76" t="n"/>
      <x:c r="I458" s="76" t="n"/>
      <x:c r="J458" s="76" t="n"/>
      <x:c r="K458" s="76" t="n"/>
      <x:c r="L458" s="76" t="n"/>
      <x:c r="M458" s="76" t="n"/>
    </x:row>
    <x:row r="459">
      <x:c r="A459" s="80" t="n">
        <x:f>A193</x:f>
        <x:v>0</x:v>
      </x:c>
      <x:c r="B459" s="76" t="n"/>
      <x:c r="C459" s="76" t="n"/>
      <x:c r="D459" s="76" t="n"/>
      <x:c r="E459" s="80" t="n">
        <x:f>F193</x:f>
        <x:v>0</x:v>
      </x:c>
      <x:c r="F459" s="77" t="n"/>
      <x:c r="G459" s="76" t="n">
        <x:f>M193</x:f>
        <x:v>0</x:v>
      </x:c>
      <x:c r="H459" s="76" t="n"/>
      <x:c r="I459" s="76" t="n"/>
      <x:c r="J459" s="76" t="n"/>
      <x:c r="K459" s="76" t="n"/>
      <x:c r="L459" s="76" t="n"/>
      <x:c r="M459" s="76" t="n"/>
    </x:row>
    <x:row r="460">
      <x:c r="A460" s="80" t="n">
        <x:f>A194</x:f>
        <x:v>0</x:v>
      </x:c>
      <x:c r="B460" s="76" t="n"/>
      <x:c r="C460" s="76" t="n"/>
      <x:c r="D460" s="76" t="n"/>
      <x:c r="E460" s="80" t="n">
        <x:f>F194</x:f>
        <x:v>0</x:v>
      </x:c>
      <x:c r="F460" s="77" t="n"/>
      <x:c r="G460" s="76" t="n">
        <x:f>M194</x:f>
        <x:v>0</x:v>
      </x:c>
      <x:c r="H460" s="76" t="n"/>
      <x:c r="I460" s="76" t="n"/>
      <x:c r="J460" s="76" t="n"/>
      <x:c r="K460" s="76" t="n"/>
      <x:c r="L460" s="76" t="n"/>
      <x:c r="M460" s="76" t="n"/>
    </x:row>
    <x:row r="461">
      <x:c r="A461" s="80" t="n">
        <x:f>A195</x:f>
        <x:v>0</x:v>
      </x:c>
      <x:c r="B461" s="76" t="n"/>
      <x:c r="C461" s="76" t="n"/>
      <x:c r="D461" s="76" t="n"/>
      <x:c r="E461" s="80" t="n">
        <x:f>F195</x:f>
        <x:v>0</x:v>
      </x:c>
      <x:c r="F461" s="77" t="n"/>
      <x:c r="G461" s="76" t="n">
        <x:f>M195</x:f>
        <x:v>0</x:v>
      </x:c>
      <x:c r="H461" s="76" t="n"/>
      <x:c r="I461" s="76" t="n"/>
      <x:c r="J461" s="76" t="n"/>
      <x:c r="K461" s="76" t="n"/>
      <x:c r="L461" s="76" t="n"/>
      <x:c r="M461" s="76" t="n"/>
    </x:row>
    <x:row r="462">
      <x:c r="A462" s="80" t="n">
        <x:f>A196</x:f>
        <x:v>0</x:v>
      </x:c>
      <x:c r="B462" s="76" t="n"/>
      <x:c r="C462" s="76" t="n"/>
      <x:c r="D462" s="76" t="n"/>
      <x:c r="E462" s="80" t="n">
        <x:f>F196</x:f>
        <x:v>0</x:v>
      </x:c>
      <x:c r="F462" s="77" t="n"/>
      <x:c r="G462" s="76" t="n">
        <x:f>M196</x:f>
        <x:v>0</x:v>
      </x:c>
      <x:c r="H462" s="76" t="n"/>
      <x:c r="I462" s="76" t="n"/>
      <x:c r="J462" s="76" t="n"/>
      <x:c r="K462" s="76" t="n"/>
      <x:c r="L462" s="76" t="n"/>
      <x:c r="M462" s="76" t="n"/>
    </x:row>
    <x:row r="463">
      <x:c r="A463" s="80" t="n">
        <x:f>A197</x:f>
        <x:v>0</x:v>
      </x:c>
      <x:c r="B463" s="76" t="n"/>
      <x:c r="C463" s="76" t="n"/>
      <x:c r="D463" s="76" t="n"/>
      <x:c r="E463" s="80" t="n">
        <x:f>F197</x:f>
        <x:v>0</x:v>
      </x:c>
      <x:c r="F463" s="77" t="n"/>
      <x:c r="G463" s="76" t="n">
        <x:f>M197</x:f>
        <x:v>0</x:v>
      </x:c>
      <x:c r="H463" s="76" t="n"/>
      <x:c r="I463" s="76" t="n"/>
      <x:c r="J463" s="76" t="n"/>
      <x:c r="K463" s="76" t="n"/>
      <x:c r="L463" s="76" t="n"/>
      <x:c r="M463" s="76" t="n"/>
    </x:row>
    <x:row r="464">
      <x:c r="A464" s="80" t="n">
        <x:f>A198</x:f>
        <x:v>0</x:v>
      </x:c>
      <x:c r="B464" s="76" t="n"/>
      <x:c r="C464" s="76" t="n"/>
      <x:c r="D464" s="76" t="n"/>
      <x:c r="E464" s="80" t="n">
        <x:f>F198</x:f>
        <x:v>0</x:v>
      </x:c>
      <x:c r="F464" s="77" t="n"/>
      <x:c r="G464" s="76" t="n">
        <x:f>M198</x:f>
        <x:v>0</x:v>
      </x:c>
      <x:c r="H464" s="76" t="n"/>
      <x:c r="I464" s="76" t="n"/>
      <x:c r="J464" s="76" t="n"/>
      <x:c r="K464" s="76" t="n"/>
      <x:c r="L464" s="76" t="n"/>
      <x:c r="M464" s="76" t="n"/>
    </x:row>
    <x:row r="465">
      <x:c r="A465" s="80" t="n">
        <x:f>A199</x:f>
        <x:v>0</x:v>
      </x:c>
      <x:c r="B465" s="76" t="n"/>
      <x:c r="C465" s="76" t="n"/>
      <x:c r="D465" s="76" t="n"/>
      <x:c r="E465" s="80" t="n">
        <x:f>F199</x:f>
        <x:v>0</x:v>
      </x:c>
      <x:c r="F465" s="77" t="n"/>
      <x:c r="G465" s="76" t="n">
        <x:f>M199</x:f>
        <x:v>0</x:v>
      </x:c>
      <x:c r="H465" s="76" t="n"/>
      <x:c r="I465" s="76" t="n"/>
      <x:c r="J465" s="76" t="n"/>
      <x:c r="K465" s="76" t="n"/>
      <x:c r="L465" s="76" t="n"/>
      <x:c r="M465" s="76" t="n"/>
    </x:row>
    <x:row r="466">
      <x:c r="A466" s="80" t="n">
        <x:f>A200</x:f>
        <x:v>0</x:v>
      </x:c>
      <x:c r="B466" s="76" t="n"/>
      <x:c r="C466" s="76" t="n"/>
      <x:c r="D466" s="76" t="n"/>
      <x:c r="E466" s="80" t="n">
        <x:f>F200</x:f>
        <x:v>0</x:v>
      </x:c>
      <x:c r="F466" s="77" t="n"/>
      <x:c r="G466" s="76" t="n">
        <x:f>M200</x:f>
        <x:v>0</x:v>
      </x:c>
      <x:c r="H466" s="76" t="n"/>
      <x:c r="I466" s="76" t="n"/>
      <x:c r="J466" s="76" t="n"/>
      <x:c r="K466" s="76" t="n"/>
      <x:c r="L466" s="76" t="n"/>
      <x:c r="M466" s="76" t="n"/>
    </x:row>
    <x:row r="467">
      <x:c r="A467" s="80" t="n">
        <x:f>A201</x:f>
        <x:v>0</x:v>
      </x:c>
      <x:c r="B467" s="76" t="n"/>
      <x:c r="C467" s="76" t="n"/>
      <x:c r="D467" s="76" t="n"/>
      <x:c r="E467" s="80" t="n">
        <x:f>F201</x:f>
        <x:v>0</x:v>
      </x:c>
      <x:c r="F467" s="77" t="n"/>
      <x:c r="G467" s="76" t="n">
        <x:f>M201</x:f>
        <x:v>0</x:v>
      </x:c>
      <x:c r="H467" s="76" t="n"/>
      <x:c r="I467" s="76" t="n"/>
      <x:c r="J467" s="76" t="n"/>
      <x:c r="K467" s="76" t="n"/>
      <x:c r="L467" s="76" t="n"/>
      <x:c r="M467" s="76" t="n"/>
    </x:row>
    <x:row r="468">
      <x:c r="A468" s="80" t="n">
        <x:f>A202</x:f>
        <x:v>0</x:v>
      </x:c>
      <x:c r="B468" s="76" t="n"/>
      <x:c r="C468" s="76" t="n"/>
      <x:c r="D468" s="76" t="n"/>
      <x:c r="E468" s="80" t="n">
        <x:f>F202</x:f>
        <x:v>0</x:v>
      </x:c>
      <x:c r="F468" s="77" t="n"/>
      <x:c r="G468" s="76" t="n">
        <x:f>M202</x:f>
        <x:v>0</x:v>
      </x:c>
      <x:c r="H468" s="76" t="n"/>
      <x:c r="I468" s="76" t="n"/>
      <x:c r="J468" s="76" t="n"/>
      <x:c r="K468" s="76" t="n"/>
      <x:c r="L468" s="76" t="n"/>
      <x:c r="M468" s="76" t="n"/>
    </x:row>
    <x:row r="472" s="97" customFormat="1" ht="24" customHeight="1">
      <x:c r="A472" s="99" t="inlineStr">
        <x:is>
          <x:t xml:space="preserve">TEMPLATE CONTRACT</x:t>
        </x:is>
      </x:c>
      <x:c r="B472" s="154" t="n"/>
      <x:c r="C472" s="154" t="n"/>
      <x:c r="D472" s="154" t="n"/>
      <x:c r="E472" s="154" t="n"/>
      <x:c r="F472" s="154" t="n"/>
      <x:c r="G472" s="154" t="n"/>
      <x:c r="H472" s="154" t="n"/>
      <x:c r="I472" s="154" t="n"/>
      <x:c r="J472" s="154" t="n"/>
      <x:c r="K472" s="154" t="n"/>
      <x:c r="L472" s="154" t="n"/>
      <x:c r="M472" s="154" t="n"/>
      <x:c r="N472" s="154" t="n"/>
      <x:c r="O472" s="154" t="n"/>
      <x:c r="P472" s="154" t="n"/>
      <x:c r="Q472" s="154" t="n"/>
      <x:c r="R472" s="154" t="n"/>
      <x:c r="S472" s="154" t="n"/>
      <x:c r="T472" s="154" t="n"/>
    </x:row>
    <x:row r="473">
      <x:c r="A473" s="105" t="inlineStr">
        <x:is>
          <x:t xml:space="preserve">Trust is assigned at |▪︎▪︎| BitGroup level; the visual Trust lane only projects that assignment across constituent coordinates.</x:t>
        </x:is>
      </x:c>
    </x:row>
    <x:row r="474">
      <x:c r="A474" s="105" t="inlineStr">
        <x:is>
          <x:t xml:space="preserve">Bit Type codes come from 🛠️A. Trust codes come from 🛠️B. Links are registered in 🔗A.</x:t>
        </x:is>
      </x:c>
    </x:row>
    <x:row r="475">
      <x:c r="A475" s="105" t="inlineStr">
        <x:is>
          <x:t xml:space="preserve">The visual State lane is test input and is not semantic authority.</x:t>
        </x:is>
      </x:c>
    </x:row>
    <x:row r="476">
      <x:c r="A476" s="105" t="inlineStr">
        <x:is>
          <x:t xml:space="preserve">If a real SK cannot fit this grammar without special-case hacking, PATCH the Builder shell rather than the SK.</x:t>
        </x:is>
      </x:c>
    </x:row>
    <x:row r="479" s="97" customFormat="1" ht="15.600000381469727" customHeight="1">
      <x:c r="A479" s="99" t="inlineStr">
        <x:is>
          <x:t xml:space="preserve">FOOD-128 TASK 04 — IMPORT CHECKPOINT</x:t>
        </x:is>
      </x:c>
      <x:c r="B479" s="154" t="n"/>
      <x:c r="C479" s="154" t="n"/>
      <x:c r="D479" s="154" t="n"/>
      <x:c r="E479" s="154" t="n"/>
      <x:c r="F479" s="154" t="n"/>
      <x:c r="G479" s="154" t="n"/>
      <x:c r="H479" s="154" t="n"/>
      <x:c r="I479" s="154" t="n"/>
      <x:c r="J479" s="154" t="n"/>
      <x:c r="K479" s="154" t="n"/>
      <x:c r="L479" s="154" t="n"/>
      <x:c r="M479" s="154" t="n"/>
      <x:c r="N479" s="154" t="n"/>
      <x:c r="O479" s="154" t="n"/>
      <x:c r="P479" s="154" t="n"/>
      <x:c r="Q479" s="154" t="n"/>
      <x:c r="R479" s="154" t="n"/>
      <x:c r="S479" s="154" t="n"/>
      <x:c r="T479" s="154" t="n"/>
    </x:row>
    <x:row r="480" s="97" customFormat="1" ht="42" customHeight="1">
      <x:c r="A480" s="94" t="inlineStr">
        <x:is>
          <x:t xml:space="preserve">IMPORTED</x:t>
        </x:is>
      </x:c>
      <x:c r="B480" s="150" t="inlineStr">
        <x:is>
          <x:t xml:space="preserve">FOOD-128 v1.0 binary allocation and A1:P1 Reader topology entered into the current 128-bit Builder shell from the Visual Reference Edition / unchanged v1.0 normative contract.</x:t>
        </x:is>
      </x:c>
    </x:row>
    <x:row r="481" s="97" customFormat="1" ht="42" customHeight="1">
      <x:c r="A481" s="94" t="inlineStr">
        <x:is>
          <x:t xml:space="preserve">FIXTURE</x:t>
        </x:is>
      </x:c>
      <x:c r="B481" s="150" t="inlineStr">
        <x:is>
          <x:t xml:space="preserve">Illustrative sauce · Basis 00 / 100 g · Vegetable + Sauce / Condiment · Version 1 · Reserved zero · canonical hex 0011002A0CAF8A6F19E2D1E0142D0960.</x:t>
        </x:is>
      </x:c>
    </x:row>
    <x:row r="482" s="97" customFormat="1" ht="54" customHeight="1">
      <x:c r="A482" s="95" t="inlineStr">
        <x:is>
          <x:t xml:space="preserve">TASK 05</x:t>
        </x:is>
      </x:c>
      <x:c r="B482" s="150" t="inlineStr">
        <x:is>
          <x:t xml:space="preserve">Cross-domain inspection against FOOD-128 completed. The core BitWord grammar fits, but three general Builder mechanics required normalization.</x:t>
        </x:is>
      </x:c>
    </x:row>
    <x:row r="483">
      <x:c r="A483" t="inlineStr">
        <x:is>
          <x:t xml:space="preserve">PATCHED 6</x:t>
        </x:is>
      </x:c>
      <x:c r="B483" t="inlineStr">
        <x:is>
          <x:t xml:space="preserve">Excel Table registrations now cover every declared current field: Metadata through field 8, BitGroup through field 21, Reader through field 13. MUSIC-128 and FOOD-128 copied specimens now carry the same registered workbook tables as the templates/TIME specimen.</x:t>
        </x:is>
      </x:c>
    </x:row>
    <x:row r="484">
      <x:c r="A484" t="inlineStr">
        <x:is>
          <x:t xml:space="preserve">PATCHED 7</x:t>
        </x:is>
      </x:c>
      <x:c r="B484" t="inlineStr">
        <x:is>
          <x:t xml:space="preserve">Whole-word serialization is now first-class BitWord metadata, distinct from placement-level Serialization Orientation. FOOD-128 records logical B000→B127, printed B127→B000, 32-digit uppercase hex, and recommended big-endian byte interchange.</x:t>
        </x:is>
      </x:c>
    </x:row>
    <x:row r="485">
      <x:c r="A485" t="inlineStr">
        <x:is>
          <x:t xml:space="preserve">PATCHED 8</x:t>
        </x:is>
      </x:c>
      <x:c r="B485" t="inlineStr">
        <x:is>
          <x:t xml:space="preserve">BitGroups now carry Semantic Math Class. FOOD proves identical physical SCALAR machinery can mean additive fixed-point quantity, perceptual coordinate, or control code; the Builder must not infer allowed operations from SCALAR alone.</x:t>
        </x:is>
      </x:c>
    </x:row>
    <x:row r="486">
      <x:c r="A486" t="inlineStr">
        <x:is>
          <x:t xml:space="preserve">PASS</x:t>
        </x:is>
      </x:c>
      <x:c r="B486" t="inlineStr">
        <x:is>
          <x:t xml:space="preserve">After PATCH 6–8, FOOD-128 fits the single-resolution Builder without domain-specific hacks. Basis-aware decode uses the existing Governing / Decode Inputs relationship to O1; provenance and source truth remain external as specified.</x:t>
        </x:is>
      </x:c>
    </x:row>
  </x:sheetData>
  <x:mergeCells>
    <x:mergeCell ref="A475:T475"/>
    <x:mergeCell ref="A34:T34"/>
    <x:mergeCell ref="A48:T48"/>
    <x:mergeCell ref="B482:R482"/>
    <x:mergeCell ref="A73:T73"/>
    <x:mergeCell ref="A11:T11"/>
    <x:mergeCell ref="A1:T1"/>
    <x:mergeCell ref="A476:T476"/>
    <x:mergeCell ref="A339:T339"/>
    <x:mergeCell ref="A70:T70"/>
    <x:mergeCell ref="A473:T473"/>
    <x:mergeCell ref="A472:T472"/>
    <x:mergeCell ref="A41:T41"/>
    <x:mergeCell ref="B480:R480"/>
    <x:mergeCell ref="A27:T27"/>
    <x:mergeCell ref="A474:T474"/>
    <x:mergeCell ref="A55:T55"/>
    <x:mergeCell ref="A2:T2"/>
    <x:mergeCell ref="B481:R481"/>
    <x:mergeCell ref="A5:T5"/>
    <x:mergeCell ref="A479:T479"/>
    <x:mergeCell ref="A206:T206"/>
    <x:mergeCell ref="A62:T62"/>
    <x:mergeCell ref="A20:T20"/>
    <x:mergeCell ref="A13:T13"/>
  </x:mergeCells>
  <x:hyperlinks>
    <x:hyperlink ref="A3" location="'⁅▪︎|▪︎⁆ ➡️ - SK INDEX'!A1"/>
  </x:hyperlinks>
  <x:pageMargins left="0.7" right="0.7" top="0.75" bottom="0.75" header="0.3" footer="0.3"/>
  <x:tableParts count="4">
    <x:tablePart xmlns:r="http://schemas.openxmlformats.org/officeDocument/2006/relationships" r:id="R9e581ab28a4d436f"/>
    <x:tablePart xmlns:r="http://schemas.openxmlformats.org/officeDocument/2006/relationships" r:id="Ra60857b696494892"/>
    <x:tablePart xmlns:r="http://schemas.openxmlformats.org/officeDocument/2006/relationships" r:id="R2a71cb859512483f"/>
    <x:tablePart xmlns:r="http://schemas.openxmlformats.org/officeDocument/2006/relationships" r:id="Rba87d73eabc74c0f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3" max="3" width="20" hidden="0" customWidth="1"/>
    <x:col min="4" max="4" width="18" hidden="0" customWidth="1"/>
    <x:col min="5" max="5" width="28" hidden="0" customWidth="1"/>
    <x:col min="6" max="6" width="20" hidden="0" customWidth="1"/>
    <x:col min="7" max="7" width="28" hidden="0" customWidth="1"/>
    <x:col min="9" max="9" width="40" hidden="0" customWidth="1"/>
    <x:col min="10" max="10" width="55" hidden="0" customWidth="1"/>
    <x:col min="11" max="11" width="30" hidden="0" customWidth="1"/>
    <x:col min="13" max="13" width="50" hidden="0" customWidth="1"/>
    <x:col min="14" max="14" width="50" hidden="0" customWidth="1"/>
    <x:col min="15" max="15" width="16" hidden="0" customWidth="1"/>
    <x:col min="16" max="16" width="24" hidden="0" customWidth="1"/>
    <x:col min="17" max="17" width="26" hidden="0" customWidth="1"/>
    <x:col min="18" max="18" width="26" hidden="0" customWidth="1"/>
    <x:col min="19" max="19" width="25" hidden="0" customWidth="1"/>
    <x:col min="20" max="20" width="25" hidden="0" customWidth="1"/>
    <x:col min="2" max="2" width="32" hidden="0" customWidth="1"/>
    <x:col min="8" max="8" width="55" hidden="0" customWidth="1"/>
    <x:col min="12" max="12" width="40" hidden="0" customWidth="1"/>
    <x:col min="21" max="21" width="28" hidden="0" customWidth="1"/>
  </x:cols>
  <x:sheetData>
    <x:row r="1" ht="34" customHeight="1">
      <x:c r="A1" s="169" t="str">
        <x:v>COOKING-128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  <x:c r="O1" s="167"/>
      <x:c r="P1" s="167"/>
      <x:c r="Q1" s="167"/>
      <x:c r="R1" s="167"/>
      <x:c r="S1" s="167"/>
      <x:c r="T1" s="167"/>
      <x:c r="U1" s="167"/>
    </x:row>
    <x:row r="2" ht="28" customHeight="1">
      <x:c r="A2" s="168" t="str">
        <x:v>COOKING v0.1 registration. Edit the State lanes to inspect a word. Operators and Model/Rule evidence govern real transitions.</x:v>
      </x:c>
      <x:c r="B2" s="168"/>
      <x:c r="C2" s="168"/>
      <x:c r="D2" s="168"/>
      <x:c r="E2" s="168"/>
      <x:c r="F2" s="168"/>
      <x:c r="G2" s="168"/>
      <x:c r="H2" s="168"/>
      <x:c r="I2" s="168"/>
      <x:c r="J2" s="168"/>
      <x:c r="K2" s="168"/>
      <x:c r="L2" s="168"/>
      <x:c r="M2" s="168"/>
      <x:c r="N2" s="168"/>
      <x:c r="O2" s="168"/>
      <x:c r="P2" s="168"/>
      <x:c r="Q2" s="168"/>
      <x:c r="R2" s="167"/>
      <x:c r="S2" s="167"/>
      <x:c r="T2" s="167"/>
      <x:c r="U2" s="167"/>
    </x:row>
    <x:row r="3">
      <x:c r="A3" s="167" t="inlineStr">
        <x:is>
          <x:t xml:space="preserve">⌂ SK INDEX</x:t>
        </x:is>
      </x:c>
      <x:c r="B3" s="167"/>
      <x:c r="C3" s="167"/>
      <x:c r="D3" s="167"/>
      <x:c r="E3" s="167"/>
      <x:c r="F3" s="167"/>
      <x:c r="G3" s="167"/>
      <x:c r="H3" s="167"/>
      <x:c r="I3" s="167"/>
      <x:c r="J3" s="167"/>
      <x:c r="K3" s="167"/>
      <x:c r="L3" s="167"/>
      <x:c r="M3" s="167"/>
      <x:c r="N3" s="167"/>
      <x:c r="O3" s="167"/>
      <x:c r="P3" s="167"/>
      <x:c r="Q3" s="167"/>
      <x:c r="R3" s="167"/>
      <x:c r="S3" s="167"/>
      <x:c r="T3" s="167"/>
      <x:c r="U3" s="167"/>
    </x:row>
    <x:row r="4">
      <x:c r="A4" s="167"/>
      <x:c r="B4" s="167"/>
      <x:c r="C4" s="167"/>
      <x:c r="D4" s="167"/>
      <x:c r="E4" s="167"/>
      <x:c r="F4" s="167"/>
      <x:c r="G4" s="167"/>
      <x:c r="H4" s="167"/>
      <x:c r="I4" s="167"/>
      <x:c r="J4" s="167"/>
      <x:c r="K4" s="167"/>
      <x:c r="L4" s="167"/>
      <x:c r="M4" s="167"/>
      <x:c r="N4" s="167"/>
      <x:c r="O4" s="167"/>
      <x:c r="P4" s="167"/>
      <x:c r="Q4" s="167"/>
      <x:c r="R4" s="167"/>
      <x:c r="S4" s="167"/>
      <x:c r="T4" s="167"/>
      <x:c r="U4" s="167"/>
    </x:row>
    <x:row r="5" ht="24" customHeight="1">
      <x:c r="A5" s="167" t="inlineStr">
        <x:is>
          <x:t xml:space="preserve">⁅▪︎|▪︎⁆ — BITWORD METADATA</x:t>
        </x:is>
      </x:c>
      <x:c r="B5" s="167"/>
      <x:c r="C5" s="167"/>
      <x:c r="D5" s="167"/>
      <x:c r="E5" s="167"/>
      <x:c r="F5" s="167"/>
      <x:c r="G5" s="167"/>
      <x:c r="H5" s="167"/>
      <x:c r="I5" s="167"/>
      <x:c r="J5" s="167"/>
      <x:c r="K5" s="167"/>
      <x:c r="L5" s="167"/>
      <x:c r="M5" s="167"/>
      <x:c r="N5" s="167"/>
      <x:c r="O5" s="167"/>
      <x:c r="P5" s="167"/>
      <x:c r="Q5" s="167"/>
      <x:c r="R5" s="167"/>
      <x:c r="S5" s="167"/>
      <x:c r="T5" s="167"/>
      <x:c r="U5" s="167"/>
    </x:row>
    <x:row r="6" ht="42" customHeight="1">
      <x:c r="A6" s="172" t="inlineStr">
        <x:is>
          <x:t xml:space="preserve">1 SK</x:t>
        </x:is>
      </x:c>
      <x:c r="B6" s="172" t="inlineStr">
        <x:is>
          <x:t xml:space="preserve">2 Width</x:t>
        </x:is>
      </x:c>
      <x:c r="C6" s="172" t="inlineStr">
        <x:is>
          <x:t xml:space="preserve">3 Version</x:t>
        </x:is>
      </x:c>
      <x:c r="D6" s="172" t="inlineStr">
        <x:is>
          <x:t xml:space="preserve">4 SK Type</x:t>
        </x:is>
      </x:c>
      <x:c r="E6" s="172" t="inlineStr">
        <x:is>
          <x:t xml:space="preserve">5 Definition</x:t>
        </x:is>
      </x:c>
      <x:c r="F6" s="172" t="inlineStr">
        <x:is>
          <x:t xml:space="preserve">6 Status</x:t>
        </x:is>
      </x:c>
      <x:c r="G6" s="172" t="inlineStr">
        <x:is>
          <x:t xml:space="preserve">7 Notes</x:t>
        </x:is>
      </x:c>
      <x:c r="H6" s="172" t="inlineStr">
        <x:is>
          <x:t xml:space="preserve">8 Word Serialization Contract</x:t>
        </x:is>
      </x:c>
      <x:c r="I6" s="172" t="inlineStr">
        <x:is>
          <x:t xml:space="preserve">NETWORK ADDRESSES</x:t>
        </x:is>
      </x:c>
      <x:c r="J6" s="172"/>
      <x:c r="K6" s="172"/>
      <x:c r="L6" s="172"/>
      <x:c r="M6" s="172"/>
      <x:c r="N6" s="172"/>
      <x:c r="O6" s="172"/>
      <x:c r="P6" s="172"/>
      <x:c r="Q6" s="172"/>
      <x:c r="R6" s="172"/>
      <x:c r="S6" s="172"/>
      <x:c r="T6" s="172"/>
      <x:c r="U6" s="172"/>
    </x:row>
    <x:row r="7" ht="220" customHeight="1">
      <x:c r="A7" s="168" t="str">
        <x:v>COOKING-128</x:v>
      </x:c>
      <x:c r="B7" s="168" t="n">
        <x:v>128</x:v>
      </x:c>
      <x:c r="C7" s="168" t="str">
        <x:v>v0.1</x:v>
      </x:c>
      <x:c r="D7" s="168" t="str">
        <x:v>Model</x:v>
      </x:c>
      <x:c r="E7" s="168" t="str">
        <x:v>Scoped culinary preparation state: 128 named states in eight groups. Object identity and parameters are external.</x:v>
      </x:c>
      <x:c r="F7" s="168" t="str">
        <x:v>DRAFT TEST</x:v>
      </x:c>
      <x:c r="G7" s="168" t="str">
        <x:v>Source: COOKING-128_Formal_Specification_v0.1(6).docx, §§3–24. Proposed review baseline. Fixture is planned, not observed. Trust unspecified.</x:v>
      </x:c>
      <x:c r="H7" s="168" t="str">
        <x:v>Builder profile: logical B000→B127; printed binary B127→B000; 32 uppercase hex digits; bytes big-endian. External Kernel ID + Version mandatory. No in-word version/reserved bits.</x:v>
      </x:c>
      <x:c r="I7" s="167" t="str">
        <x:v>⁅▪︎|▪︎⁆|1..8</x:v>
      </x:c>
      <x:c r="J7" s="167"/>
      <x:c r="K7" s="167"/>
      <x:c r="L7" s="167"/>
      <x:c r="M7" s="167"/>
      <x:c r="N7" s="167"/>
      <x:c r="O7" s="167"/>
      <x:c r="P7" s="167"/>
      <x:c r="Q7" s="167"/>
      <x:c r="R7" s="167"/>
      <x:c r="S7" s="167"/>
      <x:c r="T7" s="167"/>
      <x:c r="U7" s="167"/>
    </x:row>
    <x:row r="8">
      <x:c r="A8" s="167"/>
      <x:c r="B8" s="167"/>
      <x:c r="C8" s="167"/>
      <x:c r="D8" s="167"/>
      <x:c r="E8" s="167"/>
      <x:c r="F8" s="167"/>
      <x:c r="G8" s="167"/>
      <x:c r="H8" s="167"/>
      <x:c r="I8" s="167" t="str">
        <x:v>|▪︎▪︎||1..21</x:v>
      </x:c>
      <x:c r="J8" s="167"/>
      <x:c r="K8" s="167" t="str">
        <x:v>Planned onion example</x:v>
      </x:c>
      <x:c r="L8" s="167"/>
      <x:c r="M8" s="167"/>
      <x:c r="N8" s="167"/>
      <x:c r="O8" s="167"/>
      <x:c r="P8" s="167"/>
      <x:c r="Q8" s="167"/>
      <x:c r="R8" s="167"/>
      <x:c r="S8" s="167"/>
      <x:c r="T8" s="167"/>
      <x:c r="U8" s="167"/>
    </x:row>
    <x:row r="9">
      <x:c r="A9" s="167"/>
      <x:c r="B9" s="167"/>
      <x:c r="C9" s="167"/>
      <x:c r="D9" s="167"/>
      <x:c r="E9" s="167"/>
      <x:c r="F9" s="167"/>
      <x:c r="G9" s="167"/>
      <x:c r="H9" s="167"/>
      <x:c r="I9" s="167" t="str">
        <x:v>▪︎|1..11</x:v>
      </x:c>
      <x:c r="J9" s="167"/>
      <x:c r="K9" s="167" t="str">
        <x:f>B18&amp;C18&amp;D18&amp;E18&amp;F18&amp;G18&amp;H18&amp;I18&amp;J18&amp;K18&amp;L18&amp;M18&amp;N18&amp;O18&amp;P18&amp;Q18&amp;B25&amp;C25&amp;D25&amp;E25&amp;F25&amp;G25&amp;H25&amp;I25&amp;J25&amp;K25&amp;L25&amp;M25&amp;N25&amp;O25&amp;P25&amp;Q25&amp;B32&amp;C32&amp;D32&amp;E32&amp;F32&amp;G32&amp;H32&amp;I32&amp;J32&amp;K32&amp;L32&amp;M32&amp;N32&amp;O32&amp;P32&amp;Q32&amp;B39&amp;C39&amp;D39&amp;E39&amp;F39&amp;G39&amp;H39&amp;I39&amp;J39&amp;K39&amp;L39&amp;M39&amp;N39&amp;O39&amp;P39&amp;Q39&amp;B46&amp;C46&amp;D46&amp;E46&amp;F46&amp;G46&amp;H46&amp;I46&amp;J46&amp;K46&amp;L46&amp;M46&amp;N46&amp;O46&amp;P46&amp;Q46&amp;B53&amp;C53&amp;D53&amp;E53&amp;F53&amp;G53&amp;H53&amp;I53&amp;J53&amp;K53&amp;L53&amp;M53&amp;N53&amp;O53&amp;P53&amp;Q53&amp;B60&amp;C60&amp;D60&amp;E60&amp;F60&amp;G60&amp;H60&amp;I60&amp;J60&amp;K60&amp;L60&amp;M60&amp;N60&amp;O60&amp;P60&amp;Q60&amp;B67&amp;C67&amp;D67&amp;E67&amp;F67&amp;G67&amp;H67&amp;I67&amp;J67&amp;K67&amp;L67&amp;M67&amp;N67&amp;O67&amp;P67&amp;Q67</x:f>
        <x:v>00000000000000000000001000000000000000000000000000000000000000000000000000000000000000000000000001000000000000001000000000000000</x:v>
      </x:c>
      <x:c r="L9" s="167"/>
      <x:c r="M9" s="167"/>
      <x:c r="N9" s="167"/>
      <x:c r="O9" s="167"/>
      <x:c r="P9" s="167"/>
      <x:c r="Q9" s="167"/>
      <x:c r="R9" s="167"/>
      <x:c r="S9" s="167"/>
      <x:c r="T9" s="167"/>
      <x:c r="U9" s="167"/>
    </x:row>
    <x:row r="10">
      <x:c r="A10" s="167"/>
      <x:c r="B10" s="167"/>
      <x:c r="C10" s="167"/>
      <x:c r="D10" s="167"/>
      <x:c r="E10" s="167"/>
      <x:c r="F10" s="167"/>
      <x:c r="G10" s="167"/>
      <x:c r="H10" s="167"/>
      <x:c r="I10" s="167" t="str">
        <x:v>📖|1..13</x:v>
      </x:c>
      <x:c r="J10" s="167"/>
      <x:c r="K10" s="167" t="str">
        <x:f>DEC2HEX(B67*1+C67*2+D67*4+E67*8+F67*16+G67*32+H67*64+I67*128+J67*256+K67*512+L67*1024+M67*2048+N67*4096+O67*8192+P67*16384+Q67*32768,4)&amp;DEC2HEX(B60*1+C60*2+D60*4+E60*8+F60*16+G60*32+H60*64+I60*128+J60*256+K60*512+L60*1024+M60*2048+N60*4096+O60*8192+P60*16384+Q60*32768,4)&amp;DEC2HEX(B53*1+C53*2+D53*4+E53*8+F53*16+G53*32+H53*64+I53*128+J53*256+K53*512+L53*1024+M53*2048+N53*4096+O53*8192+P53*16384+Q53*32768,4)&amp;DEC2HEX(B46*1+C46*2+D46*4+E46*8+F46*16+G46*32+H46*64+I46*128+J46*256+K46*512+L46*1024+M46*2048+N46*4096+O46*8192+P46*16384+Q46*32768,4)&amp;DEC2HEX(B39*1+C39*2+D39*4+E39*8+F39*16+G39*32+H39*64+I39*128+J39*256+K39*512+L39*1024+M39*2048+N39*4096+O39*8192+P39*16384+Q39*32768,4)&amp;DEC2HEX(B32*1+C32*2+D32*4+E32*8+F32*16+G32*32+H32*64+I32*128+J32*256+K32*512+L32*1024+M32*2048+N32*4096+O32*8192+P32*16384+Q32*32768,4)&amp;DEC2HEX(B25*1+C25*2+D25*4+E25*8+F25*16+G25*32+H25*64+I25*128+J25*256+K25*512+L25*1024+M25*2048+N25*4096+O25*8192+P25*16384+Q25*32768,4)&amp;DEC2HEX(B18*1+C18*2+D18*4+E18*8+F18*16+G18*32+H18*64+I18*128+J18*256+K18*512+L18*1024+M18*2048+N18*4096+O18*8192+P18*16384+Q18*32768,4)</x:f>
        <x:v>00010002000000000000000000400000</x:v>
      </x:c>
      <x:c r="L10" s="167"/>
      <x:c r="M10" s="167"/>
      <x:c r="N10" s="167"/>
      <x:c r="O10" s="167"/>
      <x:c r="P10" s="167"/>
      <x:c r="Q10" s="167"/>
      <x:c r="R10" s="167"/>
      <x:c r="S10" s="167"/>
      <x:c r="T10" s="167"/>
      <x:c r="U10" s="167"/>
    </x:row>
    <x:row r="11" ht="24" customHeight="1">
      <x:c r="A11" s="167" t="inlineStr">
        <x:is>
          <x:t xml:space="preserve">STANDARD BITWORD VIEW — GROUP / TRUST / TYPE / POSITION / STATE</x:t>
        </x:is>
      </x:c>
      <x:c r="B11" s="167"/>
      <x:c r="C11" s="167"/>
      <x:c r="D11" s="167"/>
      <x:c r="E11" s="167"/>
      <x:c r="F11" s="167"/>
      <x:c r="G11" s="167"/>
      <x:c r="H11" s="167"/>
      <x:c r="I11" s="167"/>
      <x:c r="J11" s="167"/>
      <x:c r="K11" s="167"/>
      <x:c r="L11" s="167"/>
      <x:c r="M11" s="167"/>
      <x:c r="N11" s="167"/>
      <x:c r="O11" s="167"/>
      <x:c r="P11" s="167"/>
      <x:c r="Q11" s="167"/>
      <x:c r="R11" s="167"/>
      <x:c r="S11" s="167"/>
      <x:c r="T11" s="167"/>
      <x:c r="U11" s="167"/>
    </x:row>
    <x:row r="12">
      <x:c r="A12" s="167"/>
      <x:c r="B12" s="167"/>
      <x:c r="C12" s="167"/>
      <x:c r="D12" s="167"/>
      <x:c r="E12" s="167"/>
      <x:c r="F12" s="167"/>
      <x:c r="G12" s="167"/>
      <x:c r="H12" s="167"/>
      <x:c r="I12" s="167"/>
      <x:c r="J12" s="167"/>
      <x:c r="K12" s="167"/>
      <x:c r="L12" s="167"/>
      <x:c r="M12" s="167"/>
      <x:c r="N12" s="167"/>
      <x:c r="O12" s="167"/>
      <x:c r="P12" s="167"/>
      <x:c r="Q12" s="167"/>
      <x:c r="R12" s="167"/>
      <x:c r="S12" s="167"/>
      <x:c r="T12" s="167"/>
      <x:c r="U12" s="167"/>
    </x:row>
    <x:row r="13">
      <x:c r="A13" s="167" t="inlineStr">
        <x:is>
          <x:t xml:space="preserve">B000–B015</x:t>
        </x:is>
      </x:c>
      <x:c r="B13" s="167"/>
      <x:c r="C13" s="167"/>
      <x:c r="D13" s="167"/>
      <x:c r="E13" s="167"/>
      <x:c r="F13" s="167"/>
      <x:c r="G13" s="167"/>
      <x:c r="H13" s="167"/>
      <x:c r="I13" s="167"/>
      <x:c r="J13" s="167"/>
      <x:c r="K13" s="167"/>
      <x:c r="L13" s="167"/>
      <x:c r="M13" s="167"/>
      <x:c r="N13" s="167"/>
      <x:c r="O13" s="167"/>
      <x:c r="P13" s="167"/>
      <x:c r="Q13" s="167"/>
      <x:c r="R13" s="167"/>
      <x:c r="S13" s="167"/>
      <x:c r="T13" s="167"/>
      <x:c r="U13" s="167"/>
    </x:row>
    <x:row r="14">
      <x:c r="A14" s="167" t="inlineStr">
        <x:is>
          <x:t xml:space="preserve">BITGROUP</x:t>
        </x:is>
      </x:c>
      <x:c r="B14" s="167" t="str">
        <x:f>IF($B$208="","",IFERROR(VLOOKUP($B$208,$A$75:$T$202,16,FALSE),""))</x:f>
        <x:v>PRESENCE-1</x:v>
      </x:c>
      <x:c r="C14" s="167" t="str">
        <x:f>IF($B$209="","",IFERROR(VLOOKUP($B$209,$A$75:$T$202,16,FALSE),""))</x:f>
        <x:v>PRESENCE-1</x:v>
      </x:c>
      <x:c r="D14" s="167" t="str">
        <x:f>IF($B$210="","",IFERROR(VLOOKUP($B$210,$A$75:$T$202,16,FALSE),""))</x:f>
        <x:v>PRESENCE-1</x:v>
      </x:c>
      <x:c r="E14" s="167" t="str">
        <x:f>IF($B$211="","",IFERROR(VLOOKUP($B$211,$A$75:$T$202,16,FALSE),""))</x:f>
        <x:v>PRESENCE-1</x:v>
      </x:c>
      <x:c r="F14" s="167" t="str">
        <x:f>IF($B$212="","",IFERROR(VLOOKUP($B$212,$A$75:$T$202,16,FALSE),""))</x:f>
        <x:v>PRESENCE-1</x:v>
      </x:c>
      <x:c r="G14" s="167" t="str">
        <x:f>IF($B$213="","",IFERROR(VLOOKUP($B$213,$A$75:$T$202,16,FALSE),""))</x:f>
        <x:v>PRESENCE-1</x:v>
      </x:c>
      <x:c r="H14" s="167" t="str">
        <x:f>IF($B$214="","",IFERROR(VLOOKUP($B$214,$A$75:$T$202,16,FALSE),""))</x:f>
        <x:v>PRESENCE-1</x:v>
      </x:c>
      <x:c r="I14" s="167" t="str">
        <x:f>IF($B$215="","",IFERROR(VLOOKUP($B$215,$A$75:$T$202,16,FALSE),""))</x:f>
        <x:v>PRESENCE-1</x:v>
      </x:c>
      <x:c r="J14" s="167" t="str">
        <x:f>IF($B$216="","",IFERROR(VLOOKUP($B$216,$A$75:$T$202,16,FALSE),""))</x:f>
        <x:v>PRESENCE-1</x:v>
      </x:c>
      <x:c r="K14" s="167" t="str">
        <x:f>IF($B$217="","",IFERROR(VLOOKUP($B$217,$A$75:$T$202,16,FALSE),""))</x:f>
        <x:v>PRESENCE-1</x:v>
      </x:c>
      <x:c r="L14" s="167" t="str">
        <x:f>IF($B$218="","",IFERROR(VLOOKUP($B$218,$A$75:$T$202,16,FALSE),""))</x:f>
        <x:v>PRESENCE-1</x:v>
      </x:c>
      <x:c r="M14" s="167" t="str">
        <x:f>IF($B$219="","",IFERROR(VLOOKUP($B$219,$A$75:$T$202,16,FALSE),""))</x:f>
        <x:v>PRESENCE-1</x:v>
      </x:c>
      <x:c r="N14" s="167" t="str">
        <x:f>IF($B$220="","",IFERROR(VLOOKUP($B$220,$A$75:$T$202,16,FALSE),""))</x:f>
        <x:v>PRESENCE-1</x:v>
      </x:c>
      <x:c r="O14" s="167" t="str">
        <x:f>IF($B$221="","",IFERROR(VLOOKUP($B$221,$A$75:$T$202,16,FALSE),""))</x:f>
        <x:v>PRESENCE-1</x:v>
      </x:c>
      <x:c r="P14" s="167" t="str">
        <x:f>IF($B$222="","",IFERROR(VLOOKUP($B$222,$A$75:$T$202,16,FALSE),""))</x:f>
        <x:v>PRESENCE-1</x:v>
      </x:c>
      <x:c r="Q14" s="167" t="str">
        <x:f>IF($B$223="","",IFERROR(VLOOKUP($B$223,$A$75:$T$202,16,FALSE),""))</x:f>
        <x:v>PRESENCE-1</x:v>
      </x:c>
      <x:c r="R14" s="167"/>
      <x:c r="S14" s="167"/>
      <x:c r="T14" s="167"/>
      <x:c r="U14" s="167"/>
    </x:row>
    <x:row r="15">
      <x:c r="A15" s="167" t="inlineStr">
        <x:is>
          <x:t xml:space="preserve">TRUST</x:t>
        </x:is>
      </x:c>
      <x:c r="B15" s="167" t="str">
        <x:f>IF(F75="","UNSPECIFIED",F75)</x:f>
        <x:v>UNSPECIFIED</x:v>
      </x:c>
      <x:c r="C15" s="167" t="str">
        <x:f>IF(F76="","UNSPECIFIED",F76)</x:f>
        <x:v>UNSPECIFIED</x:v>
      </x:c>
      <x:c r="D15" s="167" t="str">
        <x:f>IF(F77="","UNSPECIFIED",F77)</x:f>
        <x:v>UNSPECIFIED</x:v>
      </x:c>
      <x:c r="E15" s="167" t="str">
        <x:f>IF(F78="","UNSPECIFIED",F78)</x:f>
        <x:v>UNSPECIFIED</x:v>
      </x:c>
      <x:c r="F15" s="167" t="str">
        <x:f>IF(F79="","UNSPECIFIED",F79)</x:f>
        <x:v>UNSPECIFIED</x:v>
      </x:c>
      <x:c r="G15" s="167" t="str">
        <x:f>IF(F80="","UNSPECIFIED",F80)</x:f>
        <x:v>UNSPECIFIED</x:v>
      </x:c>
      <x:c r="H15" s="167" t="str">
        <x:f>IF(F81="","UNSPECIFIED",F81)</x:f>
        <x:v>UNSPECIFIED</x:v>
      </x:c>
      <x:c r="I15" s="167" t="str">
        <x:f>IF(F82="","UNSPECIFIED",F82)</x:f>
        <x:v>UNSPECIFIED</x:v>
      </x:c>
      <x:c r="J15" s="167" t="str">
        <x:f>IF(F83="","UNSPECIFIED",F83)</x:f>
        <x:v>UNSPECIFIED</x:v>
      </x:c>
      <x:c r="K15" s="167" t="str">
        <x:f>IF(F84="","UNSPECIFIED",F84)</x:f>
        <x:v>UNSPECIFIED</x:v>
      </x:c>
      <x:c r="L15" s="167" t="str">
        <x:f>IF(F85="","UNSPECIFIED",F85)</x:f>
        <x:v>UNSPECIFIED</x:v>
      </x:c>
      <x:c r="M15" s="167" t="str">
        <x:f>IF(F86="","UNSPECIFIED",F86)</x:f>
        <x:v>UNSPECIFIED</x:v>
      </x:c>
      <x:c r="N15" s="167" t="str">
        <x:f>IF(F87="","UNSPECIFIED",F87)</x:f>
        <x:v>UNSPECIFIED</x:v>
      </x:c>
      <x:c r="O15" s="167" t="str">
        <x:f>IF(F88="","UNSPECIFIED",F88)</x:f>
        <x:v>UNSPECIFIED</x:v>
      </x:c>
      <x:c r="P15" s="167" t="str">
        <x:f>IF(F89="","UNSPECIFIED",F89)</x:f>
        <x:v>UNSPECIFIED</x:v>
      </x:c>
      <x:c r="Q15" s="167" t="str">
        <x:f>IF(F90="","UNSPECIFIED",F90)</x:f>
        <x:v>UNSPECIFIED</x:v>
      </x:c>
      <x:c r="R15" s="167"/>
      <x:c r="S15" s="167"/>
      <x:c r="T15" s="167"/>
      <x:c r="U15" s="167"/>
    </x:row>
    <x:row r="16">
      <x:c r="A16" s="167" t="inlineStr">
        <x:is>
          <x:t xml:space="preserve">BIT TYPE</x:t>
        </x:is>
      </x:c>
      <x:c r="B16" s="167" t="str">
        <x:f>IF($D$208="","",$D$208)</x:f>
        <x:v>4</x:v>
      </x:c>
      <x:c r="C16" s="167" t="str">
        <x:f>IF($D$209="","",$D$209)</x:f>
        <x:v>4</x:v>
      </x:c>
      <x:c r="D16" s="167" t="str">
        <x:f>IF($D$210="","",$D$210)</x:f>
        <x:v>4</x:v>
      </x:c>
      <x:c r="E16" s="167" t="str">
        <x:f>IF($D$211="","",$D$211)</x:f>
        <x:v>4</x:v>
      </x:c>
      <x:c r="F16" s="167" t="str">
        <x:f>IF($D$212="","",$D$212)</x:f>
        <x:v>4</x:v>
      </x:c>
      <x:c r="G16" s="167" t="str">
        <x:f>IF($D$213="","",$D$213)</x:f>
        <x:v>4</x:v>
      </x:c>
      <x:c r="H16" s="167" t="str">
        <x:f>IF($D$214="","",$D$214)</x:f>
        <x:v>4</x:v>
      </x:c>
      <x:c r="I16" s="167" t="str">
        <x:f>IF($D$215="","",$D$215)</x:f>
        <x:v>4</x:v>
      </x:c>
      <x:c r="J16" s="167" t="str">
        <x:f>IF($D$216="","",$D$216)</x:f>
        <x:v>4</x:v>
      </x:c>
      <x:c r="K16" s="167" t="str">
        <x:f>IF($D$217="","",$D$217)</x:f>
        <x:v>4</x:v>
      </x:c>
      <x:c r="L16" s="167" t="str">
        <x:f>IF($D$218="","",$D$218)</x:f>
        <x:v>4</x:v>
      </x:c>
      <x:c r="M16" s="167" t="str">
        <x:f>IF($D$219="","",$D$219)</x:f>
        <x:v>4</x:v>
      </x:c>
      <x:c r="N16" s="167" t="str">
        <x:f>IF($D$220="","",$D$220)</x:f>
        <x:v>4</x:v>
      </x:c>
      <x:c r="O16" s="167" t="str">
        <x:f>IF($D$221="","",$D$221)</x:f>
        <x:v>4</x:v>
      </x:c>
      <x:c r="P16" s="167" t="str">
        <x:f>IF($D$222="","",$D$222)</x:f>
        <x:v>4</x:v>
      </x:c>
      <x:c r="Q16" s="167" t="str">
        <x:f>IF($D$223="","",$D$223)</x:f>
        <x:v>4</x:v>
      </x:c>
      <x:c r="R16" s="167"/>
      <x:c r="S16" s="167"/>
      <x:c r="T16" s="167"/>
      <x:c r="U16" s="167"/>
    </x:row>
    <x:row r="17">
      <x:c r="A17" s="167" t="inlineStr">
        <x:is>
          <x:t xml:space="preserve">POSITION</x:t>
        </x:is>
      </x:c>
      <x:c r="B17" s="167" t="str">
        <x:f>$A$208</x:f>
        <x:v>B000</x:v>
      </x:c>
      <x:c r="C17" s="167" t="str">
        <x:f>$A$209</x:f>
        <x:v>B001</x:v>
      </x:c>
      <x:c r="D17" s="167" t="str">
        <x:f>$A$210</x:f>
        <x:v>B002</x:v>
      </x:c>
      <x:c r="E17" s="167" t="str">
        <x:f>$A$211</x:f>
        <x:v>B003</x:v>
      </x:c>
      <x:c r="F17" s="167" t="str">
        <x:f>$A$212</x:f>
        <x:v>B004</x:v>
      </x:c>
      <x:c r="G17" s="167" t="str">
        <x:f>$A$213</x:f>
        <x:v>B005</x:v>
      </x:c>
      <x:c r="H17" s="167" t="str">
        <x:f>$A$214</x:f>
        <x:v>B006</x:v>
      </x:c>
      <x:c r="I17" s="167" t="str">
        <x:f>$A$215</x:f>
        <x:v>B007</x:v>
      </x:c>
      <x:c r="J17" s="167" t="str">
        <x:f>$A$216</x:f>
        <x:v>B008</x:v>
      </x:c>
      <x:c r="K17" s="167" t="str">
        <x:f>$A$217</x:f>
        <x:v>B009</x:v>
      </x:c>
      <x:c r="L17" s="167" t="str">
        <x:f>$A$218</x:f>
        <x:v>B010</x:v>
      </x:c>
      <x:c r="M17" s="167" t="str">
        <x:f>$A$219</x:f>
        <x:v>B011</x:v>
      </x:c>
      <x:c r="N17" s="167" t="str">
        <x:f>$A$220</x:f>
        <x:v>B012</x:v>
      </x:c>
      <x:c r="O17" s="167" t="str">
        <x:f>$A$221</x:f>
        <x:v>B013</x:v>
      </x:c>
      <x:c r="P17" s="167" t="str">
        <x:f>$A$222</x:f>
        <x:v>B014</x:v>
      </x:c>
      <x:c r="Q17" s="167" t="str">
        <x:f>$A$223</x:f>
        <x:v>B015</x:v>
      </x:c>
      <x:c r="R17" s="167"/>
      <x:c r="S17" s="167"/>
      <x:c r="T17" s="167"/>
      <x:c r="U17" s="167"/>
    </x:row>
    <x:row r="18" ht="24" customHeight="1">
      <x:c r="A18" s="167" t="inlineStr">
        <x:is>
          <x:t xml:space="preserve">STATE</x:t>
        </x:is>
      </x:c>
      <x:c r="B18" s="174" t="n">
        <x:v>0</x:v>
      </x:c>
      <x:c r="C18" s="174" t="n">
        <x:v>0</x:v>
      </x:c>
      <x:c r="D18" s="174" t="n">
        <x:v>0</x:v>
      </x:c>
      <x:c r="E18" s="174" t="n">
        <x:v>0</x:v>
      </x:c>
      <x:c r="F18" s="174" t="n">
        <x:v>0</x:v>
      </x:c>
      <x:c r="G18" s="174" t="n">
        <x:v>0</x:v>
      </x:c>
      <x:c r="H18" s="174" t="n">
        <x:v>0</x:v>
      </x:c>
      <x:c r="I18" s="174" t="n">
        <x:v>0</x:v>
      </x:c>
      <x:c r="J18" s="174" t="n">
        <x:v>0</x:v>
      </x:c>
      <x:c r="K18" s="174" t="n">
        <x:v>0</x:v>
      </x:c>
      <x:c r="L18" s="174" t="n">
        <x:v>0</x:v>
      </x:c>
      <x:c r="M18" s="174" t="n">
        <x:v>0</x:v>
      </x:c>
      <x:c r="N18" s="174" t="n">
        <x:v>0</x:v>
      </x:c>
      <x:c r="O18" s="174" t="n">
        <x:v>0</x:v>
      </x:c>
      <x:c r="P18" s="174" t="n">
        <x:v>0</x:v>
      </x:c>
      <x:c r="Q18" s="174" t="n">
        <x:v>0</x:v>
      </x:c>
      <x:c r="R18" s="167"/>
      <x:c r="S18" s="167"/>
      <x:c r="T18" s="167"/>
      <x:c r="U18" s="167"/>
    </x:row>
    <x:row r="19">
      <x:c r="A19" s="167"/>
      <x:c r="B19" s="167"/>
      <x:c r="C19" s="167"/>
      <x:c r="D19" s="167"/>
      <x:c r="E19" s="167"/>
      <x:c r="F19" s="167"/>
      <x:c r="G19" s="167"/>
      <x:c r="H19" s="167"/>
      <x:c r="I19" s="167"/>
      <x:c r="J19" s="167"/>
      <x:c r="K19" s="167"/>
      <x:c r="L19" s="167"/>
      <x:c r="M19" s="167"/>
      <x:c r="N19" s="167"/>
      <x:c r="O19" s="167"/>
      <x:c r="P19" s="167"/>
      <x:c r="Q19" s="167"/>
      <x:c r="R19" s="167"/>
      <x:c r="S19" s="167"/>
      <x:c r="T19" s="167"/>
      <x:c r="U19" s="167"/>
    </x:row>
    <x:row r="20">
      <x:c r="A20" s="167" t="inlineStr">
        <x:is>
          <x:t xml:space="preserve">B016–B031</x:t>
        </x:is>
      </x:c>
      <x:c r="B20" s="167"/>
      <x:c r="C20" s="167"/>
      <x:c r="D20" s="167"/>
      <x:c r="E20" s="167"/>
      <x:c r="F20" s="167"/>
      <x:c r="G20" s="167"/>
      <x:c r="H20" s="167"/>
      <x:c r="I20" s="167"/>
      <x:c r="J20" s="167"/>
      <x:c r="K20" s="167"/>
      <x:c r="L20" s="167"/>
      <x:c r="M20" s="167"/>
      <x:c r="N20" s="167"/>
      <x:c r="O20" s="167"/>
      <x:c r="P20" s="167"/>
      <x:c r="Q20" s="167"/>
      <x:c r="R20" s="167"/>
      <x:c r="S20" s="167"/>
      <x:c r="T20" s="167"/>
      <x:c r="U20" s="167"/>
    </x:row>
    <x:row r="21">
      <x:c r="A21" s="167" t="inlineStr">
        <x:is>
          <x:t xml:space="preserve">BITGROUP</x:t>
        </x:is>
      </x:c>
      <x:c r="B21" s="167" t="str">
        <x:f>IF($B$224="","",IFERROR(VLOOKUP($B$224,$A$75:$T$202,16,FALSE),""))</x:f>
        <x:v>PRESENCE-1</x:v>
      </x:c>
      <x:c r="C21" s="167" t="str">
        <x:f>IF($B$225="","",IFERROR(VLOOKUP($B$225,$A$75:$T$202,16,FALSE),""))</x:f>
        <x:v>PRESENCE-1</x:v>
      </x:c>
      <x:c r="D21" s="167" t="str">
        <x:f>IF($B$226="","",IFERROR(VLOOKUP($B$226,$A$75:$T$202,16,FALSE),""))</x:f>
        <x:v>PRESENCE-1</x:v>
      </x:c>
      <x:c r="E21" s="167" t="str">
        <x:f>IF($B$227="","",IFERROR(VLOOKUP($B$227,$A$75:$T$202,16,FALSE),""))</x:f>
        <x:v>PRESENCE-1</x:v>
      </x:c>
      <x:c r="F21" s="167" t="str">
        <x:f>IF($B$228="","",IFERROR(VLOOKUP($B$228,$A$75:$T$202,16,FALSE),""))</x:f>
        <x:v>PRESENCE-1</x:v>
      </x:c>
      <x:c r="G21" s="167" t="str">
        <x:f>IF($B$229="","",IFERROR(VLOOKUP($B$229,$A$75:$T$202,16,FALSE),""))</x:f>
        <x:v>PRESENCE-1</x:v>
      </x:c>
      <x:c r="H21" s="167" t="str">
        <x:f>IF($B$230="","",IFERROR(VLOOKUP($B$230,$A$75:$T$202,16,FALSE),""))</x:f>
        <x:v>PRESENCE-1</x:v>
      </x:c>
      <x:c r="I21" s="167" t="str">
        <x:f>IF($B$231="","",IFERROR(VLOOKUP($B$231,$A$75:$T$202,16,FALSE),""))</x:f>
        <x:v>PRESENCE-1</x:v>
      </x:c>
      <x:c r="J21" s="167" t="str">
        <x:f>IF($B$232="","",IFERROR(VLOOKUP($B$232,$A$75:$T$202,16,FALSE),""))</x:f>
        <x:v>PRESENCE-1</x:v>
      </x:c>
      <x:c r="K21" s="167" t="str">
        <x:f>IF($B$233="","",IFERROR(VLOOKUP($B$233,$A$75:$T$202,16,FALSE),""))</x:f>
        <x:v>PRESENCE-1</x:v>
      </x:c>
      <x:c r="L21" s="167" t="str">
        <x:f>IF($B$234="","",IFERROR(VLOOKUP($B$234,$A$75:$T$202,16,FALSE),""))</x:f>
        <x:v>PRESENCE-1</x:v>
      </x:c>
      <x:c r="M21" s="167" t="str">
        <x:f>IF($B$235="","",IFERROR(VLOOKUP($B$235,$A$75:$T$202,16,FALSE),""))</x:f>
        <x:v>PRESENCE-1</x:v>
      </x:c>
      <x:c r="N21" s="167" t="str">
        <x:f>IF($B$236="","",IFERROR(VLOOKUP($B$236,$A$75:$T$202,16,FALSE),""))</x:f>
        <x:v>PRESENCE-1</x:v>
      </x:c>
      <x:c r="O21" s="167" t="str">
        <x:f>IF($B$237="","",IFERROR(VLOOKUP($B$237,$A$75:$T$202,16,FALSE),""))</x:f>
        <x:v>PRESENCE-1</x:v>
      </x:c>
      <x:c r="P21" s="167" t="str">
        <x:f>IF($B$238="","",IFERROR(VLOOKUP($B$238,$A$75:$T$202,16,FALSE),""))</x:f>
        <x:v>PRESENCE-1</x:v>
      </x:c>
      <x:c r="Q21" s="167" t="str">
        <x:f>IF($B$239="","",IFERROR(VLOOKUP($B$239,$A$75:$T$202,16,FALSE),""))</x:f>
        <x:v>PRESENCE-1</x:v>
      </x:c>
      <x:c r="R21" s="167"/>
      <x:c r="S21" s="167"/>
      <x:c r="T21" s="167"/>
      <x:c r="U21" s="167"/>
    </x:row>
    <x:row r="22">
      <x:c r="A22" s="167" t="inlineStr">
        <x:is>
          <x:t xml:space="preserve">TRUST</x:t>
        </x:is>
      </x:c>
      <x:c r="B22" s="167" t="str">
        <x:f>IF(F91="","UNSPECIFIED",F91)</x:f>
        <x:v>UNSPECIFIED</x:v>
      </x:c>
      <x:c r="C22" s="167" t="str">
        <x:f>IF(F92="","UNSPECIFIED",F92)</x:f>
        <x:v>UNSPECIFIED</x:v>
      </x:c>
      <x:c r="D22" s="167" t="str">
        <x:f>IF(F93="","UNSPECIFIED",F93)</x:f>
        <x:v>UNSPECIFIED</x:v>
      </x:c>
      <x:c r="E22" s="167" t="str">
        <x:f>IF(F94="","UNSPECIFIED",F94)</x:f>
        <x:v>UNSPECIFIED</x:v>
      </x:c>
      <x:c r="F22" s="167" t="str">
        <x:f>IF(F95="","UNSPECIFIED",F95)</x:f>
        <x:v>UNSPECIFIED</x:v>
      </x:c>
      <x:c r="G22" s="167" t="str">
        <x:f>IF(F96="","UNSPECIFIED",F96)</x:f>
        <x:v>UNSPECIFIED</x:v>
      </x:c>
      <x:c r="H22" s="167" t="str">
        <x:f>IF(F97="","UNSPECIFIED",F97)</x:f>
        <x:v>UNSPECIFIED</x:v>
      </x:c>
      <x:c r="I22" s="167" t="str">
        <x:f>IF(F98="","UNSPECIFIED",F98)</x:f>
        <x:v>UNSPECIFIED</x:v>
      </x:c>
      <x:c r="J22" s="167" t="str">
        <x:f>IF(F99="","UNSPECIFIED",F99)</x:f>
        <x:v>UNSPECIFIED</x:v>
      </x:c>
      <x:c r="K22" s="167" t="str">
        <x:f>IF(F100="","UNSPECIFIED",F100)</x:f>
        <x:v>UNSPECIFIED</x:v>
      </x:c>
      <x:c r="L22" s="167" t="str">
        <x:f>IF(F101="","UNSPECIFIED",F101)</x:f>
        <x:v>UNSPECIFIED</x:v>
      </x:c>
      <x:c r="M22" s="167" t="str">
        <x:f>IF(F102="","UNSPECIFIED",F102)</x:f>
        <x:v>UNSPECIFIED</x:v>
      </x:c>
      <x:c r="N22" s="167" t="str">
        <x:f>IF(F103="","UNSPECIFIED",F103)</x:f>
        <x:v>UNSPECIFIED</x:v>
      </x:c>
      <x:c r="O22" s="167" t="str">
        <x:f>IF(F104="","UNSPECIFIED",F104)</x:f>
        <x:v>UNSPECIFIED</x:v>
      </x:c>
      <x:c r="P22" s="167" t="str">
        <x:f>IF(F105="","UNSPECIFIED",F105)</x:f>
        <x:v>UNSPECIFIED</x:v>
      </x:c>
      <x:c r="Q22" s="167" t="str">
        <x:f>IF(F106="","UNSPECIFIED",F106)</x:f>
        <x:v>UNSPECIFIED</x:v>
      </x:c>
      <x:c r="R22" s="167"/>
      <x:c r="S22" s="167"/>
      <x:c r="T22" s="167"/>
      <x:c r="U22" s="167"/>
    </x:row>
    <x:row r="23">
      <x:c r="A23" s="167" t="inlineStr">
        <x:is>
          <x:t xml:space="preserve">BIT TYPE</x:t>
        </x:is>
      </x:c>
      <x:c r="B23" s="167" t="str">
        <x:f>IF($D$224="","",$D$224)</x:f>
        <x:v>4</x:v>
      </x:c>
      <x:c r="C23" s="167" t="str">
        <x:f>IF($D$225="","",$D$225)</x:f>
        <x:v>4</x:v>
      </x:c>
      <x:c r="D23" s="167" t="str">
        <x:f>IF($D$226="","",$D$226)</x:f>
        <x:v>4</x:v>
      </x:c>
      <x:c r="E23" s="167" t="str">
        <x:f>IF($D$227="","",$D$227)</x:f>
        <x:v>4</x:v>
      </x:c>
      <x:c r="F23" s="167" t="str">
        <x:f>IF($D$228="","",$D$228)</x:f>
        <x:v>4</x:v>
      </x:c>
      <x:c r="G23" s="167" t="str">
        <x:f>IF($D$229="","",$D$229)</x:f>
        <x:v>4</x:v>
      </x:c>
      <x:c r="H23" s="167" t="str">
        <x:f>IF($D$230="","",$D$230)</x:f>
        <x:v>4</x:v>
      </x:c>
      <x:c r="I23" s="167" t="str">
        <x:f>IF($D$231="","",$D$231)</x:f>
        <x:v>4</x:v>
      </x:c>
      <x:c r="J23" s="167" t="str">
        <x:f>IF($D$232="","",$D$232)</x:f>
        <x:v>4</x:v>
      </x:c>
      <x:c r="K23" s="167" t="str">
        <x:f>IF($D$233="","",$D$233)</x:f>
        <x:v>4</x:v>
      </x:c>
      <x:c r="L23" s="167" t="str">
        <x:f>IF($D$234="","",$D$234)</x:f>
        <x:v>4</x:v>
      </x:c>
      <x:c r="M23" s="167" t="str">
        <x:f>IF($D$235="","",$D$235)</x:f>
        <x:v>4</x:v>
      </x:c>
      <x:c r="N23" s="167" t="str">
        <x:f>IF($D$236="","",$D$236)</x:f>
        <x:v>4</x:v>
      </x:c>
      <x:c r="O23" s="167" t="str">
        <x:f>IF($D$237="","",$D$237)</x:f>
        <x:v>4</x:v>
      </x:c>
      <x:c r="P23" s="167" t="str">
        <x:f>IF($D$238="","",$D$238)</x:f>
        <x:v>4</x:v>
      </x:c>
      <x:c r="Q23" s="167" t="str">
        <x:f>IF($D$239="","",$D$239)</x:f>
        <x:v>4</x:v>
      </x:c>
      <x:c r="R23" s="167"/>
      <x:c r="S23" s="167"/>
      <x:c r="T23" s="167"/>
      <x:c r="U23" s="167"/>
    </x:row>
    <x:row r="24">
      <x:c r="A24" s="167" t="inlineStr">
        <x:is>
          <x:t xml:space="preserve">POSITION</x:t>
        </x:is>
      </x:c>
      <x:c r="B24" s="167" t="str">
        <x:f>$A$224</x:f>
        <x:v>B016</x:v>
      </x:c>
      <x:c r="C24" s="167" t="str">
        <x:f>$A$225</x:f>
        <x:v>B017</x:v>
      </x:c>
      <x:c r="D24" s="167" t="str">
        <x:f>$A$226</x:f>
        <x:v>B018</x:v>
      </x:c>
      <x:c r="E24" s="167" t="str">
        <x:f>$A$227</x:f>
        <x:v>B019</x:v>
      </x:c>
      <x:c r="F24" s="167" t="str">
        <x:f>$A$228</x:f>
        <x:v>B020</x:v>
      </x:c>
      <x:c r="G24" s="167" t="str">
        <x:f>$A$229</x:f>
        <x:v>B021</x:v>
      </x:c>
      <x:c r="H24" s="167" t="str">
        <x:f>$A$230</x:f>
        <x:v>B022</x:v>
      </x:c>
      <x:c r="I24" s="167" t="str">
        <x:f>$A$231</x:f>
        <x:v>B023</x:v>
      </x:c>
      <x:c r="J24" s="167" t="str">
        <x:f>$A$232</x:f>
        <x:v>B024</x:v>
      </x:c>
      <x:c r="K24" s="167" t="str">
        <x:f>$A$233</x:f>
        <x:v>B025</x:v>
      </x:c>
      <x:c r="L24" s="167" t="str">
        <x:f>$A$234</x:f>
        <x:v>B026</x:v>
      </x:c>
      <x:c r="M24" s="167" t="str">
        <x:f>$A$235</x:f>
        <x:v>B027</x:v>
      </x:c>
      <x:c r="N24" s="167" t="str">
        <x:f>$A$236</x:f>
        <x:v>B028</x:v>
      </x:c>
      <x:c r="O24" s="167" t="str">
        <x:f>$A$237</x:f>
        <x:v>B029</x:v>
      </x:c>
      <x:c r="P24" s="167" t="str">
        <x:f>$A$238</x:f>
        <x:v>B030</x:v>
      </x:c>
      <x:c r="Q24" s="167" t="str">
        <x:f>$A$239</x:f>
        <x:v>B031</x:v>
      </x:c>
      <x:c r="R24" s="167"/>
      <x:c r="S24" s="167"/>
      <x:c r="T24" s="167"/>
      <x:c r="U24" s="167"/>
    </x:row>
    <x:row r="25" ht="24" customHeight="1">
      <x:c r="A25" s="167" t="inlineStr">
        <x:is>
          <x:t xml:space="preserve">STATE</x:t>
        </x:is>
      </x:c>
      <x:c r="B25" s="174" t="n">
        <x:v>0</x:v>
      </x:c>
      <x:c r="C25" s="174" t="n">
        <x:v>0</x:v>
      </x:c>
      <x:c r="D25" s="174" t="n">
        <x:v>0</x:v>
      </x:c>
      <x:c r="E25" s="174" t="n">
        <x:v>0</x:v>
      </x:c>
      <x:c r="F25" s="174" t="n">
        <x:v>0</x:v>
      </x:c>
      <x:c r="G25" s="174" t="n">
        <x:v>0</x:v>
      </x:c>
      <x:c r="H25" s="174" t="n">
        <x:v>1</x:v>
      </x:c>
      <x:c r="I25" s="174" t="n">
        <x:v>0</x:v>
      </x:c>
      <x:c r="J25" s="174" t="n">
        <x:v>0</x:v>
      </x:c>
      <x:c r="K25" s="174" t="n">
        <x:v>0</x:v>
      </x:c>
      <x:c r="L25" s="174" t="n">
        <x:v>0</x:v>
      </x:c>
      <x:c r="M25" s="174" t="n">
        <x:v>0</x:v>
      </x:c>
      <x:c r="N25" s="174" t="n">
        <x:v>0</x:v>
      </x:c>
      <x:c r="O25" s="174" t="n">
        <x:v>0</x:v>
      </x:c>
      <x:c r="P25" s="174" t="n">
        <x:v>0</x:v>
      </x:c>
      <x:c r="Q25" s="174" t="n">
        <x:v>0</x:v>
      </x:c>
      <x:c r="R25" s="167"/>
      <x:c r="S25" s="167"/>
      <x:c r="T25" s="167"/>
      <x:c r="U25" s="167"/>
    </x:row>
    <x:row r="26">
      <x:c r="A26" s="167"/>
      <x:c r="B26" s="167"/>
      <x:c r="C26" s="167"/>
      <x:c r="D26" s="167"/>
      <x:c r="E26" s="167"/>
      <x:c r="F26" s="167"/>
      <x:c r="G26" s="167"/>
      <x:c r="H26" s="167"/>
      <x:c r="I26" s="167"/>
      <x:c r="J26" s="167"/>
      <x:c r="K26" s="167"/>
      <x:c r="L26" s="167"/>
      <x:c r="M26" s="167"/>
      <x:c r="N26" s="167"/>
      <x:c r="O26" s="167"/>
      <x:c r="P26" s="167"/>
      <x:c r="Q26" s="167"/>
      <x:c r="R26" s="167"/>
      <x:c r="S26" s="167"/>
      <x:c r="T26" s="167"/>
      <x:c r="U26" s="167"/>
    </x:row>
    <x:row r="27">
      <x:c r="A27" s="167" t="inlineStr">
        <x:is>
          <x:t xml:space="preserve">B032–B047</x:t>
        </x:is>
      </x:c>
      <x:c r="B27" s="167"/>
      <x:c r="C27" s="167"/>
      <x:c r="D27" s="167"/>
      <x:c r="E27" s="167"/>
      <x:c r="F27" s="167"/>
      <x:c r="G27" s="167"/>
      <x:c r="H27" s="167"/>
      <x:c r="I27" s="167"/>
      <x:c r="J27" s="167"/>
      <x:c r="K27" s="167"/>
      <x:c r="L27" s="167"/>
      <x:c r="M27" s="167"/>
      <x:c r="N27" s="167"/>
      <x:c r="O27" s="167"/>
      <x:c r="P27" s="167"/>
      <x:c r="Q27" s="167"/>
      <x:c r="R27" s="167"/>
      <x:c r="S27" s="167"/>
      <x:c r="T27" s="167"/>
      <x:c r="U27" s="167"/>
    </x:row>
    <x:row r="28">
      <x:c r="A28" s="167" t="inlineStr">
        <x:is>
          <x:t xml:space="preserve">BITGROUP</x:t>
        </x:is>
      </x:c>
      <x:c r="B28" s="167" t="str">
        <x:f>IF($B$240="","",IFERROR(VLOOKUP($B$240,$A$75:$T$202,16,FALSE),""))</x:f>
        <x:v>PRESENCE-1</x:v>
      </x:c>
      <x:c r="C28" s="167" t="str">
        <x:f>IF($B$241="","",IFERROR(VLOOKUP($B$241,$A$75:$T$202,16,FALSE),""))</x:f>
        <x:v>PRESENCE-1</x:v>
      </x:c>
      <x:c r="D28" s="167" t="str">
        <x:f>IF($B$242="","",IFERROR(VLOOKUP($B$242,$A$75:$T$202,16,FALSE),""))</x:f>
        <x:v>PRESENCE-1</x:v>
      </x:c>
      <x:c r="E28" s="167" t="str">
        <x:f>IF($B$243="","",IFERROR(VLOOKUP($B$243,$A$75:$T$202,16,FALSE),""))</x:f>
        <x:v>PRESENCE-1</x:v>
      </x:c>
      <x:c r="F28" s="167" t="str">
        <x:f>IF($B$244="","",IFERROR(VLOOKUP($B$244,$A$75:$T$202,16,FALSE),""))</x:f>
        <x:v>PRESENCE-1</x:v>
      </x:c>
      <x:c r="G28" s="167" t="str">
        <x:f>IF($B$245="","",IFERROR(VLOOKUP($B$245,$A$75:$T$202,16,FALSE),""))</x:f>
        <x:v>PRESENCE-1</x:v>
      </x:c>
      <x:c r="H28" s="167" t="str">
        <x:f>IF($B$246="","",IFERROR(VLOOKUP($B$246,$A$75:$T$202,16,FALSE),""))</x:f>
        <x:v>PRESENCE-1</x:v>
      </x:c>
      <x:c r="I28" s="167" t="str">
        <x:f>IF($B$247="","",IFERROR(VLOOKUP($B$247,$A$75:$T$202,16,FALSE),""))</x:f>
        <x:v>PRESENCE-1</x:v>
      </x:c>
      <x:c r="J28" s="167" t="str">
        <x:f>IF($B$248="","",IFERROR(VLOOKUP($B$248,$A$75:$T$202,16,FALSE),""))</x:f>
        <x:v>PRESENCE-1</x:v>
      </x:c>
      <x:c r="K28" s="167" t="str">
        <x:f>IF($B$249="","",IFERROR(VLOOKUP($B$249,$A$75:$T$202,16,FALSE),""))</x:f>
        <x:v>PRESENCE-1</x:v>
      </x:c>
      <x:c r="L28" s="167" t="str">
        <x:f>IF($B$250="","",IFERROR(VLOOKUP($B$250,$A$75:$T$202,16,FALSE),""))</x:f>
        <x:v>PRESENCE-1</x:v>
      </x:c>
      <x:c r="M28" s="167" t="str">
        <x:f>IF($B$251="","",IFERROR(VLOOKUP($B$251,$A$75:$T$202,16,FALSE),""))</x:f>
        <x:v>PRESENCE-1</x:v>
      </x:c>
      <x:c r="N28" s="167" t="str">
        <x:f>IF($B$252="","",IFERROR(VLOOKUP($B$252,$A$75:$T$202,16,FALSE),""))</x:f>
        <x:v>PRESENCE-1</x:v>
      </x:c>
      <x:c r="O28" s="167" t="str">
        <x:f>IF($B$253="","",IFERROR(VLOOKUP($B$253,$A$75:$T$202,16,FALSE),""))</x:f>
        <x:v>PRESENCE-1</x:v>
      </x:c>
      <x:c r="P28" s="167" t="str">
        <x:f>IF($B$254="","",IFERROR(VLOOKUP($B$254,$A$75:$T$202,16,FALSE),""))</x:f>
        <x:v>PRESENCE-1</x:v>
      </x:c>
      <x:c r="Q28" s="167" t="str">
        <x:f>IF($B$255="","",IFERROR(VLOOKUP($B$255,$A$75:$T$202,16,FALSE),""))</x:f>
        <x:v>PRESENCE-1</x:v>
      </x:c>
      <x:c r="R28" s="167"/>
      <x:c r="S28" s="167"/>
      <x:c r="T28" s="167"/>
      <x:c r="U28" s="167"/>
    </x:row>
    <x:row r="29">
      <x:c r="A29" s="167" t="inlineStr">
        <x:is>
          <x:t xml:space="preserve">TRUST</x:t>
        </x:is>
      </x:c>
      <x:c r="B29" s="167" t="str">
        <x:f>IF(F107="","UNSPECIFIED",F107)</x:f>
        <x:v>UNSPECIFIED</x:v>
      </x:c>
      <x:c r="C29" s="167" t="str">
        <x:f>IF(F108="","UNSPECIFIED",F108)</x:f>
        <x:v>UNSPECIFIED</x:v>
      </x:c>
      <x:c r="D29" s="167" t="str">
        <x:f>IF(F109="","UNSPECIFIED",F109)</x:f>
        <x:v>UNSPECIFIED</x:v>
      </x:c>
      <x:c r="E29" s="167" t="str">
        <x:f>IF(F110="","UNSPECIFIED",F110)</x:f>
        <x:v>UNSPECIFIED</x:v>
      </x:c>
      <x:c r="F29" s="167" t="str">
        <x:f>IF(F111="","UNSPECIFIED",F111)</x:f>
        <x:v>UNSPECIFIED</x:v>
      </x:c>
      <x:c r="G29" s="167" t="str">
        <x:f>IF(F112="","UNSPECIFIED",F112)</x:f>
        <x:v>UNSPECIFIED</x:v>
      </x:c>
      <x:c r="H29" s="167" t="str">
        <x:f>IF(F113="","UNSPECIFIED",F113)</x:f>
        <x:v>UNSPECIFIED</x:v>
      </x:c>
      <x:c r="I29" s="167" t="str">
        <x:f>IF(F114="","UNSPECIFIED",F114)</x:f>
        <x:v>UNSPECIFIED</x:v>
      </x:c>
      <x:c r="J29" s="167" t="str">
        <x:f>IF(F115="","UNSPECIFIED",F115)</x:f>
        <x:v>UNSPECIFIED</x:v>
      </x:c>
      <x:c r="K29" s="167" t="str">
        <x:f>IF(F116="","UNSPECIFIED",F116)</x:f>
        <x:v>UNSPECIFIED</x:v>
      </x:c>
      <x:c r="L29" s="167" t="str">
        <x:f>IF(F117="","UNSPECIFIED",F117)</x:f>
        <x:v>UNSPECIFIED</x:v>
      </x:c>
      <x:c r="M29" s="167" t="str">
        <x:f>IF(F118="","UNSPECIFIED",F118)</x:f>
        <x:v>UNSPECIFIED</x:v>
      </x:c>
      <x:c r="N29" s="167" t="str">
        <x:f>IF(F119="","UNSPECIFIED",F119)</x:f>
        <x:v>UNSPECIFIED</x:v>
      </x:c>
      <x:c r="O29" s="167" t="str">
        <x:f>IF(F120="","UNSPECIFIED",F120)</x:f>
        <x:v>UNSPECIFIED</x:v>
      </x:c>
      <x:c r="P29" s="167" t="str">
        <x:f>IF(F121="","UNSPECIFIED",F121)</x:f>
        <x:v>UNSPECIFIED</x:v>
      </x:c>
      <x:c r="Q29" s="167" t="str">
        <x:f>IF(F122="","UNSPECIFIED",F122)</x:f>
        <x:v>UNSPECIFIED</x:v>
      </x:c>
      <x:c r="R29" s="167"/>
      <x:c r="S29" s="167"/>
      <x:c r="T29" s="167"/>
      <x:c r="U29" s="167"/>
    </x:row>
    <x:row r="30">
      <x:c r="A30" s="167" t="inlineStr">
        <x:is>
          <x:t xml:space="preserve">BIT TYPE</x:t>
        </x:is>
      </x:c>
      <x:c r="B30" s="167" t="str">
        <x:f>IF($D$240="","",$D$240)</x:f>
        <x:v>4</x:v>
      </x:c>
      <x:c r="C30" s="167" t="str">
        <x:f>IF($D$241="","",$D$241)</x:f>
        <x:v>4</x:v>
      </x:c>
      <x:c r="D30" s="167" t="str">
        <x:f>IF($D$242="","",$D$242)</x:f>
        <x:v>4</x:v>
      </x:c>
      <x:c r="E30" s="167" t="str">
        <x:f>IF($D$243="","",$D$243)</x:f>
        <x:v>4</x:v>
      </x:c>
      <x:c r="F30" s="167" t="str">
        <x:f>IF($D$244="","",$D$244)</x:f>
        <x:v>4</x:v>
      </x:c>
      <x:c r="G30" s="167" t="str">
        <x:f>IF($D$245="","",$D$245)</x:f>
        <x:v>4</x:v>
      </x:c>
      <x:c r="H30" s="167" t="str">
        <x:f>IF($D$246="","",$D$246)</x:f>
        <x:v>4</x:v>
      </x:c>
      <x:c r="I30" s="167" t="str">
        <x:f>IF($D$247="","",$D$247)</x:f>
        <x:v>4</x:v>
      </x:c>
      <x:c r="J30" s="167" t="str">
        <x:f>IF($D$248="","",$D$248)</x:f>
        <x:v>4</x:v>
      </x:c>
      <x:c r="K30" s="167" t="str">
        <x:f>IF($D$249="","",$D$249)</x:f>
        <x:v>4</x:v>
      </x:c>
      <x:c r="L30" s="167" t="str">
        <x:f>IF($D$250="","",$D$250)</x:f>
        <x:v>4</x:v>
      </x:c>
      <x:c r="M30" s="167" t="str">
        <x:f>IF($D$251="","",$D$251)</x:f>
        <x:v>4</x:v>
      </x:c>
      <x:c r="N30" s="167" t="str">
        <x:f>IF($D$252="","",$D$252)</x:f>
        <x:v>4</x:v>
      </x:c>
      <x:c r="O30" s="167" t="str">
        <x:f>IF($D$253="","",$D$253)</x:f>
        <x:v>4</x:v>
      </x:c>
      <x:c r="P30" s="167" t="str">
        <x:f>IF($D$254="","",$D$254)</x:f>
        <x:v>4</x:v>
      </x:c>
      <x:c r="Q30" s="167" t="str">
        <x:f>IF($D$255="","",$D$255)</x:f>
        <x:v>4</x:v>
      </x:c>
      <x:c r="R30" s="167"/>
      <x:c r="S30" s="167"/>
      <x:c r="T30" s="167"/>
      <x:c r="U30" s="167"/>
    </x:row>
    <x:row r="31">
      <x:c r="A31" s="167" t="inlineStr">
        <x:is>
          <x:t xml:space="preserve">POSITION</x:t>
        </x:is>
      </x:c>
      <x:c r="B31" s="167" t="str">
        <x:f>$A$240</x:f>
        <x:v>B032</x:v>
      </x:c>
      <x:c r="C31" s="167" t="str">
        <x:f>$A$241</x:f>
        <x:v>B033</x:v>
      </x:c>
      <x:c r="D31" s="167" t="str">
        <x:f>$A$242</x:f>
        <x:v>B034</x:v>
      </x:c>
      <x:c r="E31" s="167" t="str">
        <x:f>$A$243</x:f>
        <x:v>B035</x:v>
      </x:c>
      <x:c r="F31" s="167" t="str">
        <x:f>$A$244</x:f>
        <x:v>B036</x:v>
      </x:c>
      <x:c r="G31" s="167" t="str">
        <x:f>$A$245</x:f>
        <x:v>B037</x:v>
      </x:c>
      <x:c r="H31" s="167" t="str">
        <x:f>$A$246</x:f>
        <x:v>B038</x:v>
      </x:c>
      <x:c r="I31" s="167" t="str">
        <x:f>$A$247</x:f>
        <x:v>B039</x:v>
      </x:c>
      <x:c r="J31" s="167" t="str">
        <x:f>$A$248</x:f>
        <x:v>B040</x:v>
      </x:c>
      <x:c r="K31" s="167" t="str">
        <x:f>$A$249</x:f>
        <x:v>B041</x:v>
      </x:c>
      <x:c r="L31" s="167" t="str">
        <x:f>$A$250</x:f>
        <x:v>B042</x:v>
      </x:c>
      <x:c r="M31" s="167" t="str">
        <x:f>$A$251</x:f>
        <x:v>B043</x:v>
      </x:c>
      <x:c r="N31" s="167" t="str">
        <x:f>$A$252</x:f>
        <x:v>B044</x:v>
      </x:c>
      <x:c r="O31" s="167" t="str">
        <x:f>$A$253</x:f>
        <x:v>B045</x:v>
      </x:c>
      <x:c r="P31" s="167" t="str">
        <x:f>$A$254</x:f>
        <x:v>B046</x:v>
      </x:c>
      <x:c r="Q31" s="167" t="str">
        <x:f>$A$255</x:f>
        <x:v>B047</x:v>
      </x:c>
      <x:c r="R31" s="167"/>
      <x:c r="S31" s="167"/>
      <x:c r="T31" s="167"/>
      <x:c r="U31" s="167"/>
    </x:row>
    <x:row r="32" ht="24" customHeight="1">
      <x:c r="A32" s="167" t="inlineStr">
        <x:is>
          <x:t xml:space="preserve">STATE</x:t>
        </x:is>
      </x:c>
      <x:c r="B32" s="174" t="n">
        <x:v>0</x:v>
      </x:c>
      <x:c r="C32" s="174" t="n">
        <x:v>0</x:v>
      </x:c>
      <x:c r="D32" s="174" t="n">
        <x:v>0</x:v>
      </x:c>
      <x:c r="E32" s="174" t="n">
        <x:v>0</x:v>
      </x:c>
      <x:c r="F32" s="174" t="n">
        <x:v>0</x:v>
      </x:c>
      <x:c r="G32" s="174" t="n">
        <x:v>0</x:v>
      </x:c>
      <x:c r="H32" s="174" t="n">
        <x:v>0</x:v>
      </x:c>
      <x:c r="I32" s="174" t="n">
        <x:v>0</x:v>
      </x:c>
      <x:c r="J32" s="174" t="n">
        <x:v>0</x:v>
      </x:c>
      <x:c r="K32" s="174" t="n">
        <x:v>0</x:v>
      </x:c>
      <x:c r="L32" s="174" t="n">
        <x:v>0</x:v>
      </x:c>
      <x:c r="M32" s="174" t="n">
        <x:v>0</x:v>
      </x:c>
      <x:c r="N32" s="174" t="n">
        <x:v>0</x:v>
      </x:c>
      <x:c r="O32" s="174" t="n">
        <x:v>0</x:v>
      </x:c>
      <x:c r="P32" s="174" t="n">
        <x:v>0</x:v>
      </x:c>
      <x:c r="Q32" s="174" t="n">
        <x:v>0</x:v>
      </x:c>
      <x:c r="R32" s="167"/>
      <x:c r="S32" s="167"/>
      <x:c r="T32" s="167"/>
      <x:c r="U32" s="167"/>
    </x:row>
    <x:row r="33">
      <x:c r="A33" s="167"/>
      <x:c r="B33" s="167"/>
      <x:c r="C33" s="167"/>
      <x:c r="D33" s="167"/>
      <x:c r="E33" s="167"/>
      <x:c r="F33" s="167"/>
      <x:c r="G33" s="167"/>
      <x:c r="H33" s="167"/>
      <x:c r="I33" s="167"/>
      <x:c r="J33" s="167"/>
      <x:c r="K33" s="167"/>
      <x:c r="L33" s="167"/>
      <x:c r="M33" s="167"/>
      <x:c r="N33" s="167"/>
      <x:c r="O33" s="167"/>
      <x:c r="P33" s="167"/>
      <x:c r="Q33" s="167"/>
      <x:c r="R33" s="167"/>
      <x:c r="S33" s="167"/>
      <x:c r="T33" s="167"/>
      <x:c r="U33" s="167"/>
    </x:row>
    <x:row r="34">
      <x:c r="A34" s="167" t="inlineStr">
        <x:is>
          <x:t xml:space="preserve">B048–B063</x:t>
        </x:is>
      </x:c>
      <x:c r="B34" s="167"/>
      <x:c r="C34" s="167"/>
      <x:c r="D34" s="167"/>
      <x:c r="E34" s="167"/>
      <x:c r="F34" s="167"/>
      <x:c r="G34" s="167"/>
      <x:c r="H34" s="167"/>
      <x:c r="I34" s="167"/>
      <x:c r="J34" s="167"/>
      <x:c r="K34" s="167"/>
      <x:c r="L34" s="167"/>
      <x:c r="M34" s="167"/>
      <x:c r="N34" s="167"/>
      <x:c r="O34" s="167"/>
      <x:c r="P34" s="167"/>
      <x:c r="Q34" s="167"/>
      <x:c r="R34" s="167"/>
      <x:c r="S34" s="167"/>
      <x:c r="T34" s="167"/>
      <x:c r="U34" s="167"/>
    </x:row>
    <x:row r="35">
      <x:c r="A35" s="167" t="inlineStr">
        <x:is>
          <x:t xml:space="preserve">BITGROUP</x:t>
        </x:is>
      </x:c>
      <x:c r="B35" s="167" t="str">
        <x:f>IF($B$256="","",IFERROR(VLOOKUP($B$256,$A$75:$T$202,16,FALSE),""))</x:f>
        <x:v>PRESENCE-1</x:v>
      </x:c>
      <x:c r="C35" s="167" t="str">
        <x:f>IF($B$257="","",IFERROR(VLOOKUP($B$257,$A$75:$T$202,16,FALSE),""))</x:f>
        <x:v>PRESENCE-1</x:v>
      </x:c>
      <x:c r="D35" s="167" t="str">
        <x:f>IF($B$258="","",IFERROR(VLOOKUP($B$258,$A$75:$T$202,16,FALSE),""))</x:f>
        <x:v>PRESENCE-1</x:v>
      </x:c>
      <x:c r="E35" s="167" t="str">
        <x:f>IF($B$259="","",IFERROR(VLOOKUP($B$259,$A$75:$T$202,16,FALSE),""))</x:f>
        <x:v>PRESENCE-1</x:v>
      </x:c>
      <x:c r="F35" s="167" t="str">
        <x:f>IF($B$260="","",IFERROR(VLOOKUP($B$260,$A$75:$T$202,16,FALSE),""))</x:f>
        <x:v>PRESENCE-1</x:v>
      </x:c>
      <x:c r="G35" s="167" t="str">
        <x:f>IF($B$261="","",IFERROR(VLOOKUP($B$261,$A$75:$T$202,16,FALSE),""))</x:f>
        <x:v>PRESENCE-1</x:v>
      </x:c>
      <x:c r="H35" s="167" t="str">
        <x:f>IF($B$262="","",IFERROR(VLOOKUP($B$262,$A$75:$T$202,16,FALSE),""))</x:f>
        <x:v>PRESENCE-1</x:v>
      </x:c>
      <x:c r="I35" s="167" t="str">
        <x:f>IF($B$263="","",IFERROR(VLOOKUP($B$263,$A$75:$T$202,16,FALSE),""))</x:f>
        <x:v>PRESENCE-1</x:v>
      </x:c>
      <x:c r="J35" s="167" t="str">
        <x:f>IF($B$264="","",IFERROR(VLOOKUP($B$264,$A$75:$T$202,16,FALSE),""))</x:f>
        <x:v>PRESENCE-1</x:v>
      </x:c>
      <x:c r="K35" s="167" t="str">
        <x:f>IF($B$265="","",IFERROR(VLOOKUP($B$265,$A$75:$T$202,16,FALSE),""))</x:f>
        <x:v>PRESENCE-1</x:v>
      </x:c>
      <x:c r="L35" s="167" t="str">
        <x:f>IF($B$266="","",IFERROR(VLOOKUP($B$266,$A$75:$T$202,16,FALSE),""))</x:f>
        <x:v>PRESENCE-1</x:v>
      </x:c>
      <x:c r="M35" s="167" t="str">
        <x:f>IF($B$267="","",IFERROR(VLOOKUP($B$267,$A$75:$T$202,16,FALSE),""))</x:f>
        <x:v>PRESENCE-1</x:v>
      </x:c>
      <x:c r="N35" s="167" t="str">
        <x:f>IF($B$268="","",IFERROR(VLOOKUP($B$268,$A$75:$T$202,16,FALSE),""))</x:f>
        <x:v>PRESENCE-1</x:v>
      </x:c>
      <x:c r="O35" s="167" t="str">
        <x:f>IF($B$269="","",IFERROR(VLOOKUP($B$269,$A$75:$T$202,16,FALSE),""))</x:f>
        <x:v>PRESENCE-1</x:v>
      </x:c>
      <x:c r="P35" s="167" t="str">
        <x:f>IF($B$270="","",IFERROR(VLOOKUP($B$270,$A$75:$T$202,16,FALSE),""))</x:f>
        <x:v>PRESENCE-1</x:v>
      </x:c>
      <x:c r="Q35" s="167" t="str">
        <x:f>IF($B$271="","",IFERROR(VLOOKUP($B$271,$A$75:$T$202,16,FALSE),""))</x:f>
        <x:v>PRESENCE-1</x:v>
      </x:c>
      <x:c r="R35" s="167"/>
      <x:c r="S35" s="167"/>
      <x:c r="T35" s="167"/>
      <x:c r="U35" s="167"/>
    </x:row>
    <x:row r="36">
      <x:c r="A36" s="167" t="inlineStr">
        <x:is>
          <x:t xml:space="preserve">TRUST</x:t>
        </x:is>
      </x:c>
      <x:c r="B36" s="167" t="str">
        <x:f>IF(F123="","UNSPECIFIED",F123)</x:f>
        <x:v>UNSPECIFIED</x:v>
      </x:c>
      <x:c r="C36" s="167" t="str">
        <x:f>IF(F124="","UNSPECIFIED",F124)</x:f>
        <x:v>UNSPECIFIED</x:v>
      </x:c>
      <x:c r="D36" s="167" t="str">
        <x:f>IF(F125="","UNSPECIFIED",F125)</x:f>
        <x:v>UNSPECIFIED</x:v>
      </x:c>
      <x:c r="E36" s="167" t="str">
        <x:f>IF(F126="","UNSPECIFIED",F126)</x:f>
        <x:v>UNSPECIFIED</x:v>
      </x:c>
      <x:c r="F36" s="167" t="str">
        <x:f>IF(F127="","UNSPECIFIED",F127)</x:f>
        <x:v>UNSPECIFIED</x:v>
      </x:c>
      <x:c r="G36" s="167" t="str">
        <x:f>IF(F128="","UNSPECIFIED",F128)</x:f>
        <x:v>UNSPECIFIED</x:v>
      </x:c>
      <x:c r="H36" s="167" t="str">
        <x:f>IF(F129="","UNSPECIFIED",F129)</x:f>
        <x:v>UNSPECIFIED</x:v>
      </x:c>
      <x:c r="I36" s="167" t="str">
        <x:f>IF(F130="","UNSPECIFIED",F130)</x:f>
        <x:v>UNSPECIFIED</x:v>
      </x:c>
      <x:c r="J36" s="167" t="str">
        <x:f>IF(F131="","UNSPECIFIED",F131)</x:f>
        <x:v>UNSPECIFIED</x:v>
      </x:c>
      <x:c r="K36" s="167" t="str">
        <x:f>IF(F132="","UNSPECIFIED",F132)</x:f>
        <x:v>UNSPECIFIED</x:v>
      </x:c>
      <x:c r="L36" s="167" t="str">
        <x:f>IF(F133="","UNSPECIFIED",F133)</x:f>
        <x:v>UNSPECIFIED</x:v>
      </x:c>
      <x:c r="M36" s="167" t="str">
        <x:f>IF(F134="","UNSPECIFIED",F134)</x:f>
        <x:v>UNSPECIFIED</x:v>
      </x:c>
      <x:c r="N36" s="167" t="str">
        <x:f>IF(F135="","UNSPECIFIED",F135)</x:f>
        <x:v>UNSPECIFIED</x:v>
      </x:c>
      <x:c r="O36" s="167" t="str">
        <x:f>IF(F136="","UNSPECIFIED",F136)</x:f>
        <x:v>UNSPECIFIED</x:v>
      </x:c>
      <x:c r="P36" s="167" t="str">
        <x:f>IF(F137="","UNSPECIFIED",F137)</x:f>
        <x:v>UNSPECIFIED</x:v>
      </x:c>
      <x:c r="Q36" s="167" t="str">
        <x:f>IF(F138="","UNSPECIFIED",F138)</x:f>
        <x:v>UNSPECIFIED</x:v>
      </x:c>
      <x:c r="R36" s="167"/>
      <x:c r="S36" s="167"/>
      <x:c r="T36" s="167"/>
      <x:c r="U36" s="167"/>
    </x:row>
    <x:row r="37">
      <x:c r="A37" s="167" t="inlineStr">
        <x:is>
          <x:t xml:space="preserve">BIT TYPE</x:t>
        </x:is>
      </x:c>
      <x:c r="B37" s="167" t="str">
        <x:f>IF($D$256="","",$D$256)</x:f>
        <x:v>4</x:v>
      </x:c>
      <x:c r="C37" s="167" t="str">
        <x:f>IF($D$257="","",$D$257)</x:f>
        <x:v>4</x:v>
      </x:c>
      <x:c r="D37" s="167" t="str">
        <x:f>IF($D$258="","",$D$258)</x:f>
        <x:v>4</x:v>
      </x:c>
      <x:c r="E37" s="167" t="str">
        <x:f>IF($D$259="","",$D$259)</x:f>
        <x:v>4</x:v>
      </x:c>
      <x:c r="F37" s="167" t="str">
        <x:f>IF($D$260="","",$D$260)</x:f>
        <x:v>4</x:v>
      </x:c>
      <x:c r="G37" s="167" t="str">
        <x:f>IF($D$261="","",$D$261)</x:f>
        <x:v>4</x:v>
      </x:c>
      <x:c r="H37" s="167" t="str">
        <x:f>IF($D$262="","",$D$262)</x:f>
        <x:v>4</x:v>
      </x:c>
      <x:c r="I37" s="167" t="str">
        <x:f>IF($D$263="","",$D$263)</x:f>
        <x:v>4</x:v>
      </x:c>
      <x:c r="J37" s="167" t="str">
        <x:f>IF($D$264="","",$D$264)</x:f>
        <x:v>4</x:v>
      </x:c>
      <x:c r="K37" s="167" t="str">
        <x:f>IF($D$265="","",$D$265)</x:f>
        <x:v>4</x:v>
      </x:c>
      <x:c r="L37" s="167" t="str">
        <x:f>IF($D$266="","",$D$266)</x:f>
        <x:v>4</x:v>
      </x:c>
      <x:c r="M37" s="167" t="str">
        <x:f>IF($D$267="","",$D$267)</x:f>
        <x:v>4</x:v>
      </x:c>
      <x:c r="N37" s="167" t="str">
        <x:f>IF($D$268="","",$D$268)</x:f>
        <x:v>4</x:v>
      </x:c>
      <x:c r="O37" s="167" t="str">
        <x:f>IF($D$269="","",$D$269)</x:f>
        <x:v>4</x:v>
      </x:c>
      <x:c r="P37" s="167" t="str">
        <x:f>IF($D$270="","",$D$270)</x:f>
        <x:v>4</x:v>
      </x:c>
      <x:c r="Q37" s="167" t="str">
        <x:f>IF($D$271="","",$D$271)</x:f>
        <x:v>4</x:v>
      </x:c>
      <x:c r="R37" s="167"/>
      <x:c r="S37" s="167"/>
      <x:c r="T37" s="167"/>
      <x:c r="U37" s="167"/>
    </x:row>
    <x:row r="38">
      <x:c r="A38" s="167" t="inlineStr">
        <x:is>
          <x:t xml:space="preserve">POSITION</x:t>
        </x:is>
      </x:c>
      <x:c r="B38" s="167" t="str">
        <x:f>$A$256</x:f>
        <x:v>B048</x:v>
      </x:c>
      <x:c r="C38" s="167" t="str">
        <x:f>$A$257</x:f>
        <x:v>B049</x:v>
      </x:c>
      <x:c r="D38" s="167" t="str">
        <x:f>$A$258</x:f>
        <x:v>B050</x:v>
      </x:c>
      <x:c r="E38" s="167" t="str">
        <x:f>$A$259</x:f>
        <x:v>B051</x:v>
      </x:c>
      <x:c r="F38" s="167" t="str">
        <x:f>$A$260</x:f>
        <x:v>B052</x:v>
      </x:c>
      <x:c r="G38" s="167" t="str">
        <x:f>$A$261</x:f>
        <x:v>B053</x:v>
      </x:c>
      <x:c r="H38" s="167" t="str">
        <x:f>$A$262</x:f>
        <x:v>B054</x:v>
      </x:c>
      <x:c r="I38" s="167" t="str">
        <x:f>$A$263</x:f>
        <x:v>B055</x:v>
      </x:c>
      <x:c r="J38" s="167" t="str">
        <x:f>$A$264</x:f>
        <x:v>B056</x:v>
      </x:c>
      <x:c r="K38" s="167" t="str">
        <x:f>$A$265</x:f>
        <x:v>B057</x:v>
      </x:c>
      <x:c r="L38" s="167" t="str">
        <x:f>$A$266</x:f>
        <x:v>B058</x:v>
      </x:c>
      <x:c r="M38" s="167" t="str">
        <x:f>$A$267</x:f>
        <x:v>B059</x:v>
      </x:c>
      <x:c r="N38" s="167" t="str">
        <x:f>$A$268</x:f>
        <x:v>B060</x:v>
      </x:c>
      <x:c r="O38" s="167" t="str">
        <x:f>$A$269</x:f>
        <x:v>B061</x:v>
      </x:c>
      <x:c r="P38" s="167" t="str">
        <x:f>$A$270</x:f>
        <x:v>B062</x:v>
      </x:c>
      <x:c r="Q38" s="167" t="str">
        <x:f>$A$271</x:f>
        <x:v>B063</x:v>
      </x:c>
      <x:c r="R38" s="167"/>
      <x:c r="S38" s="167"/>
      <x:c r="T38" s="167"/>
      <x:c r="U38" s="167"/>
    </x:row>
    <x:row r="39" ht="24" customHeight="1">
      <x:c r="A39" s="167" t="inlineStr">
        <x:is>
          <x:t xml:space="preserve">STATE</x:t>
        </x:is>
      </x:c>
      <x:c r="B39" s="174" t="n">
        <x:v>0</x:v>
      </x:c>
      <x:c r="C39" s="174" t="n">
        <x:v>0</x:v>
      </x:c>
      <x:c r="D39" s="174" t="n">
        <x:v>0</x:v>
      </x:c>
      <x:c r="E39" s="174" t="n">
        <x:v>0</x:v>
      </x:c>
      <x:c r="F39" s="174" t="n">
        <x:v>0</x:v>
      </x:c>
      <x:c r="G39" s="174" t="n">
        <x:v>0</x:v>
      </x:c>
      <x:c r="H39" s="174" t="n">
        <x:v>0</x:v>
      </x:c>
      <x:c r="I39" s="174" t="n">
        <x:v>0</x:v>
      </x:c>
      <x:c r="J39" s="174" t="n">
        <x:v>0</x:v>
      </x:c>
      <x:c r="K39" s="174" t="n">
        <x:v>0</x:v>
      </x:c>
      <x:c r="L39" s="174" t="n">
        <x:v>0</x:v>
      </x:c>
      <x:c r="M39" s="174" t="n">
        <x:v>0</x:v>
      </x:c>
      <x:c r="N39" s="174" t="n">
        <x:v>0</x:v>
      </x:c>
      <x:c r="O39" s="174" t="n">
        <x:v>0</x:v>
      </x:c>
      <x:c r="P39" s="174" t="n">
        <x:v>0</x:v>
      </x:c>
      <x:c r="Q39" s="174" t="n">
        <x:v>0</x:v>
      </x:c>
      <x:c r="R39" s="167"/>
      <x:c r="S39" s="167"/>
      <x:c r="T39" s="167"/>
      <x:c r="U39" s="167"/>
    </x:row>
    <x:row r="40">
      <x:c r="A40" s="167"/>
      <x:c r="B40" s="167"/>
      <x:c r="C40" s="167"/>
      <x:c r="D40" s="167"/>
      <x:c r="E40" s="167"/>
      <x:c r="F40" s="167"/>
      <x:c r="G40" s="167"/>
      <x:c r="H40" s="167"/>
      <x:c r="I40" s="167"/>
      <x:c r="J40" s="167"/>
      <x:c r="K40" s="167"/>
      <x:c r="L40" s="167"/>
      <x:c r="M40" s="167"/>
      <x:c r="N40" s="167"/>
      <x:c r="O40" s="167"/>
      <x:c r="P40" s="167"/>
      <x:c r="Q40" s="167"/>
      <x:c r="R40" s="167"/>
      <x:c r="S40" s="167"/>
      <x:c r="T40" s="167"/>
      <x:c r="U40" s="167"/>
    </x:row>
    <x:row r="41">
      <x:c r="A41" s="167" t="inlineStr">
        <x:is>
          <x:t xml:space="preserve">B064–B079</x:t>
        </x:is>
      </x:c>
      <x:c r="B41" s="167"/>
      <x:c r="C41" s="167"/>
      <x:c r="D41" s="167"/>
      <x:c r="E41" s="167"/>
      <x:c r="F41" s="167"/>
      <x:c r="G41" s="167"/>
      <x:c r="H41" s="167"/>
      <x:c r="I41" s="167"/>
      <x:c r="J41" s="167"/>
      <x:c r="K41" s="167"/>
      <x:c r="L41" s="167"/>
      <x:c r="M41" s="167"/>
      <x:c r="N41" s="167"/>
      <x:c r="O41" s="167"/>
      <x:c r="P41" s="167"/>
      <x:c r="Q41" s="167"/>
      <x:c r="R41" s="167"/>
      <x:c r="S41" s="167"/>
      <x:c r="T41" s="167"/>
      <x:c r="U41" s="167"/>
    </x:row>
    <x:row r="42">
      <x:c r="A42" s="167" t="inlineStr">
        <x:is>
          <x:t xml:space="preserve">BITGROUP</x:t>
        </x:is>
      </x:c>
      <x:c r="B42" s="167" t="str">
        <x:f>IF($B$272="","",IFERROR(VLOOKUP($B$272,$A$75:$T$202,16,FALSE),""))</x:f>
        <x:v>PRESENCE-1</x:v>
      </x:c>
      <x:c r="C42" s="167" t="str">
        <x:f>IF($B$273="","",IFERROR(VLOOKUP($B$273,$A$75:$T$202,16,FALSE),""))</x:f>
        <x:v>PRESENCE-1</x:v>
      </x:c>
      <x:c r="D42" s="167" t="str">
        <x:f>IF($B$274="","",IFERROR(VLOOKUP($B$274,$A$75:$T$202,16,FALSE),""))</x:f>
        <x:v>PRESENCE-1</x:v>
      </x:c>
      <x:c r="E42" s="167" t="str">
        <x:f>IF($B$275="","",IFERROR(VLOOKUP($B$275,$A$75:$T$202,16,FALSE),""))</x:f>
        <x:v>PRESENCE-1</x:v>
      </x:c>
      <x:c r="F42" s="167" t="str">
        <x:f>IF($B$276="","",IFERROR(VLOOKUP($B$276,$A$75:$T$202,16,FALSE),""))</x:f>
        <x:v>PRESENCE-1</x:v>
      </x:c>
      <x:c r="G42" s="167" t="str">
        <x:f>IF($B$277="","",IFERROR(VLOOKUP($B$277,$A$75:$T$202,16,FALSE),""))</x:f>
        <x:v>PRESENCE-1</x:v>
      </x:c>
      <x:c r="H42" s="167" t="str">
        <x:f>IF($B$278="","",IFERROR(VLOOKUP($B$278,$A$75:$T$202,16,FALSE),""))</x:f>
        <x:v>PRESENCE-1</x:v>
      </x:c>
      <x:c r="I42" s="167" t="str">
        <x:f>IF($B$279="","",IFERROR(VLOOKUP($B$279,$A$75:$T$202,16,FALSE),""))</x:f>
        <x:v>PRESENCE-1</x:v>
      </x:c>
      <x:c r="J42" s="167" t="str">
        <x:f>IF($B$280="","",IFERROR(VLOOKUP($B$280,$A$75:$T$202,16,FALSE),""))</x:f>
        <x:v>PRESENCE-1</x:v>
      </x:c>
      <x:c r="K42" s="167" t="str">
        <x:f>IF($B$281="","",IFERROR(VLOOKUP($B$281,$A$75:$T$202,16,FALSE),""))</x:f>
        <x:v>PRESENCE-1</x:v>
      </x:c>
      <x:c r="L42" s="167" t="str">
        <x:f>IF($B$282="","",IFERROR(VLOOKUP($B$282,$A$75:$T$202,16,FALSE),""))</x:f>
        <x:v>PRESENCE-1</x:v>
      </x:c>
      <x:c r="M42" s="167" t="str">
        <x:f>IF($B$283="","",IFERROR(VLOOKUP($B$283,$A$75:$T$202,16,FALSE),""))</x:f>
        <x:v>PRESENCE-1</x:v>
      </x:c>
      <x:c r="N42" s="167" t="str">
        <x:f>IF($B$284="","",IFERROR(VLOOKUP($B$284,$A$75:$T$202,16,FALSE),""))</x:f>
        <x:v>PRESENCE-1</x:v>
      </x:c>
      <x:c r="O42" s="167" t="str">
        <x:f>IF($B$285="","",IFERROR(VLOOKUP($B$285,$A$75:$T$202,16,FALSE),""))</x:f>
        <x:v>PRESENCE-1</x:v>
      </x:c>
      <x:c r="P42" s="167" t="str">
        <x:f>IF($B$286="","",IFERROR(VLOOKUP($B$286,$A$75:$T$202,16,FALSE),""))</x:f>
        <x:v>PRESENCE-1</x:v>
      </x:c>
      <x:c r="Q42" s="167" t="str">
        <x:f>IF($B$287="","",IFERROR(VLOOKUP($B$287,$A$75:$T$202,16,FALSE),""))</x:f>
        <x:v>PRESENCE-1</x:v>
      </x:c>
      <x:c r="R42" s="167"/>
      <x:c r="S42" s="167"/>
      <x:c r="T42" s="167"/>
      <x:c r="U42" s="167"/>
    </x:row>
    <x:row r="43">
      <x:c r="A43" s="167" t="inlineStr">
        <x:is>
          <x:t xml:space="preserve">TRUST</x:t>
        </x:is>
      </x:c>
      <x:c r="B43" s="167" t="str">
        <x:f>IF(F139="","UNSPECIFIED",F139)</x:f>
        <x:v>UNSPECIFIED</x:v>
      </x:c>
      <x:c r="C43" s="167" t="str">
        <x:f>IF(F140="","UNSPECIFIED",F140)</x:f>
        <x:v>UNSPECIFIED</x:v>
      </x:c>
      <x:c r="D43" s="167" t="str">
        <x:f>IF(F141="","UNSPECIFIED",F141)</x:f>
        <x:v>UNSPECIFIED</x:v>
      </x:c>
      <x:c r="E43" s="167" t="str">
        <x:f>IF(F142="","UNSPECIFIED",F142)</x:f>
        <x:v>UNSPECIFIED</x:v>
      </x:c>
      <x:c r="F43" s="167" t="str">
        <x:f>IF(F143="","UNSPECIFIED",F143)</x:f>
        <x:v>UNSPECIFIED</x:v>
      </x:c>
      <x:c r="G43" s="167" t="str">
        <x:f>IF(F144="","UNSPECIFIED",F144)</x:f>
        <x:v>UNSPECIFIED</x:v>
      </x:c>
      <x:c r="H43" s="167" t="str">
        <x:f>IF(F145="","UNSPECIFIED",F145)</x:f>
        <x:v>UNSPECIFIED</x:v>
      </x:c>
      <x:c r="I43" s="167" t="str">
        <x:f>IF(F146="","UNSPECIFIED",F146)</x:f>
        <x:v>UNSPECIFIED</x:v>
      </x:c>
      <x:c r="J43" s="167" t="str">
        <x:f>IF(F147="","UNSPECIFIED",F147)</x:f>
        <x:v>UNSPECIFIED</x:v>
      </x:c>
      <x:c r="K43" s="167" t="str">
        <x:f>IF(F148="","UNSPECIFIED",F148)</x:f>
        <x:v>UNSPECIFIED</x:v>
      </x:c>
      <x:c r="L43" s="167" t="str">
        <x:f>IF(F149="","UNSPECIFIED",F149)</x:f>
        <x:v>UNSPECIFIED</x:v>
      </x:c>
      <x:c r="M43" s="167" t="str">
        <x:f>IF(F150="","UNSPECIFIED",F150)</x:f>
        <x:v>UNSPECIFIED</x:v>
      </x:c>
      <x:c r="N43" s="167" t="str">
        <x:f>IF(F151="","UNSPECIFIED",F151)</x:f>
        <x:v>UNSPECIFIED</x:v>
      </x:c>
      <x:c r="O43" s="167" t="str">
        <x:f>IF(F152="","UNSPECIFIED",F152)</x:f>
        <x:v>UNSPECIFIED</x:v>
      </x:c>
      <x:c r="P43" s="167" t="str">
        <x:f>IF(F153="","UNSPECIFIED",F153)</x:f>
        <x:v>UNSPECIFIED</x:v>
      </x:c>
      <x:c r="Q43" s="167" t="str">
        <x:f>IF(F154="","UNSPECIFIED",F154)</x:f>
        <x:v>UNSPECIFIED</x:v>
      </x:c>
      <x:c r="R43" s="167"/>
      <x:c r="S43" s="167"/>
      <x:c r="T43" s="167"/>
      <x:c r="U43" s="167"/>
    </x:row>
    <x:row r="44">
      <x:c r="A44" s="167" t="inlineStr">
        <x:is>
          <x:t xml:space="preserve">BIT TYPE</x:t>
        </x:is>
      </x:c>
      <x:c r="B44" s="167" t="str">
        <x:f>IF($D$272="","",$D$272)</x:f>
        <x:v>4</x:v>
      </x:c>
      <x:c r="C44" s="167" t="str">
        <x:f>IF($D$273="","",$D$273)</x:f>
        <x:v>4</x:v>
      </x:c>
      <x:c r="D44" s="167" t="str">
        <x:f>IF($D$274="","",$D$274)</x:f>
        <x:v>4</x:v>
      </x:c>
      <x:c r="E44" s="167" t="str">
        <x:f>IF($D$275="","",$D$275)</x:f>
        <x:v>4</x:v>
      </x:c>
      <x:c r="F44" s="167" t="str">
        <x:f>IF($D$276="","",$D$276)</x:f>
        <x:v>4</x:v>
      </x:c>
      <x:c r="G44" s="167" t="str">
        <x:f>IF($D$277="","",$D$277)</x:f>
        <x:v>4</x:v>
      </x:c>
      <x:c r="H44" s="167" t="str">
        <x:f>IF($D$278="","",$D$278)</x:f>
        <x:v>4</x:v>
      </x:c>
      <x:c r="I44" s="167" t="str">
        <x:f>IF($D$279="","",$D$279)</x:f>
        <x:v>4</x:v>
      </x:c>
      <x:c r="J44" s="167" t="str">
        <x:f>IF($D$280="","",$D$280)</x:f>
        <x:v>4</x:v>
      </x:c>
      <x:c r="K44" s="167" t="str">
        <x:f>IF($D$281="","",$D$281)</x:f>
        <x:v>4</x:v>
      </x:c>
      <x:c r="L44" s="167" t="str">
        <x:f>IF($D$282="","",$D$282)</x:f>
        <x:v>4</x:v>
      </x:c>
      <x:c r="M44" s="167" t="str">
        <x:f>IF($D$283="","",$D$283)</x:f>
        <x:v>4</x:v>
      </x:c>
      <x:c r="N44" s="167" t="str">
        <x:f>IF($D$284="","",$D$284)</x:f>
        <x:v>4</x:v>
      </x:c>
      <x:c r="O44" s="167" t="str">
        <x:f>IF($D$285="","",$D$285)</x:f>
        <x:v>4</x:v>
      </x:c>
      <x:c r="P44" s="167" t="str">
        <x:f>IF($D$286="","",$D$286)</x:f>
        <x:v>4</x:v>
      </x:c>
      <x:c r="Q44" s="167" t="str">
        <x:f>IF($D$287="","",$D$287)</x:f>
        <x:v>4</x:v>
      </x:c>
      <x:c r="R44" s="167"/>
      <x:c r="S44" s="167"/>
      <x:c r="T44" s="167"/>
      <x:c r="U44" s="167"/>
    </x:row>
    <x:row r="45">
      <x:c r="A45" s="167" t="inlineStr">
        <x:is>
          <x:t xml:space="preserve">POSITION</x:t>
        </x:is>
      </x:c>
      <x:c r="B45" s="167" t="str">
        <x:f>$A$272</x:f>
        <x:v>B064</x:v>
      </x:c>
      <x:c r="C45" s="167" t="str">
        <x:f>$A$273</x:f>
        <x:v>B065</x:v>
      </x:c>
      <x:c r="D45" s="167" t="str">
        <x:f>$A$274</x:f>
        <x:v>B066</x:v>
      </x:c>
      <x:c r="E45" s="167" t="str">
        <x:f>$A$275</x:f>
        <x:v>B067</x:v>
      </x:c>
      <x:c r="F45" s="167" t="str">
        <x:f>$A$276</x:f>
        <x:v>B068</x:v>
      </x:c>
      <x:c r="G45" s="167" t="str">
        <x:f>$A$277</x:f>
        <x:v>B069</x:v>
      </x:c>
      <x:c r="H45" s="167" t="str">
        <x:f>$A$278</x:f>
        <x:v>B070</x:v>
      </x:c>
      <x:c r="I45" s="167" t="str">
        <x:f>$A$279</x:f>
        <x:v>B071</x:v>
      </x:c>
      <x:c r="J45" s="167" t="str">
        <x:f>$A$280</x:f>
        <x:v>B072</x:v>
      </x:c>
      <x:c r="K45" s="167" t="str">
        <x:f>$A$281</x:f>
        <x:v>B073</x:v>
      </x:c>
      <x:c r="L45" s="167" t="str">
        <x:f>$A$282</x:f>
        <x:v>B074</x:v>
      </x:c>
      <x:c r="M45" s="167" t="str">
        <x:f>$A$283</x:f>
        <x:v>B075</x:v>
      </x:c>
      <x:c r="N45" s="167" t="str">
        <x:f>$A$284</x:f>
        <x:v>B076</x:v>
      </x:c>
      <x:c r="O45" s="167" t="str">
        <x:f>$A$285</x:f>
        <x:v>B077</x:v>
      </x:c>
      <x:c r="P45" s="167" t="str">
        <x:f>$A$286</x:f>
        <x:v>B078</x:v>
      </x:c>
      <x:c r="Q45" s="167" t="str">
        <x:f>$A$287</x:f>
        <x:v>B079</x:v>
      </x:c>
      <x:c r="R45" s="167"/>
      <x:c r="S45" s="167"/>
      <x:c r="T45" s="167"/>
      <x:c r="U45" s="167"/>
    </x:row>
    <x:row r="46" ht="24" customHeight="1">
      <x:c r="A46" s="167" t="inlineStr">
        <x:is>
          <x:t xml:space="preserve">STATE</x:t>
        </x:is>
      </x:c>
      <x:c r="B46" s="174" t="n">
        <x:v>0</x:v>
      </x:c>
      <x:c r="C46" s="174" t="n">
        <x:v>0</x:v>
      </x:c>
      <x:c r="D46" s="174" t="n">
        <x:v>0</x:v>
      </x:c>
      <x:c r="E46" s="174" t="n">
        <x:v>0</x:v>
      </x:c>
      <x:c r="F46" s="174" t="n">
        <x:v>0</x:v>
      </x:c>
      <x:c r="G46" s="174" t="n">
        <x:v>0</x:v>
      </x:c>
      <x:c r="H46" s="174" t="n">
        <x:v>0</x:v>
      </x:c>
      <x:c r="I46" s="174" t="n">
        <x:v>0</x:v>
      </x:c>
      <x:c r="J46" s="174" t="n">
        <x:v>0</x:v>
      </x:c>
      <x:c r="K46" s="174" t="n">
        <x:v>0</x:v>
      </x:c>
      <x:c r="L46" s="174" t="n">
        <x:v>0</x:v>
      </x:c>
      <x:c r="M46" s="174" t="n">
        <x:v>0</x:v>
      </x:c>
      <x:c r="N46" s="174" t="n">
        <x:v>0</x:v>
      </x:c>
      <x:c r="O46" s="174" t="n">
        <x:v>0</x:v>
      </x:c>
      <x:c r="P46" s="174" t="n">
        <x:v>0</x:v>
      </x:c>
      <x:c r="Q46" s="174" t="n">
        <x:v>0</x:v>
      </x:c>
      <x:c r="R46" s="167"/>
      <x:c r="S46" s="167"/>
      <x:c r="T46" s="167"/>
      <x:c r="U46" s="167"/>
    </x:row>
    <x:row r="47">
      <x:c r="A47" s="167"/>
      <x:c r="B47" s="167"/>
      <x:c r="C47" s="167"/>
      <x:c r="D47" s="167"/>
      <x:c r="E47" s="167"/>
      <x:c r="F47" s="167"/>
      <x:c r="G47" s="167"/>
      <x:c r="H47" s="167"/>
      <x:c r="I47" s="167"/>
      <x:c r="J47" s="167"/>
      <x:c r="K47" s="167"/>
      <x:c r="L47" s="167"/>
      <x:c r="M47" s="167"/>
      <x:c r="N47" s="167"/>
      <x:c r="O47" s="167"/>
      <x:c r="P47" s="167"/>
      <x:c r="Q47" s="167"/>
      <x:c r="R47" s="167"/>
      <x:c r="S47" s="167"/>
      <x:c r="T47" s="167"/>
      <x:c r="U47" s="167"/>
    </x:row>
    <x:row r="48">
      <x:c r="A48" s="167" t="inlineStr">
        <x:is>
          <x:t xml:space="preserve">B080–B095</x:t>
        </x:is>
      </x:c>
      <x:c r="B48" s="167"/>
      <x:c r="C48" s="167"/>
      <x:c r="D48" s="167"/>
      <x:c r="E48" s="167"/>
      <x:c r="F48" s="167"/>
      <x:c r="G48" s="167"/>
      <x:c r="H48" s="167"/>
      <x:c r="I48" s="167"/>
      <x:c r="J48" s="167"/>
      <x:c r="K48" s="167"/>
      <x:c r="L48" s="167"/>
      <x:c r="M48" s="167"/>
      <x:c r="N48" s="167"/>
      <x:c r="O48" s="167"/>
      <x:c r="P48" s="167"/>
      <x:c r="Q48" s="167"/>
      <x:c r="R48" s="167"/>
      <x:c r="S48" s="167"/>
      <x:c r="T48" s="167"/>
      <x:c r="U48" s="167"/>
    </x:row>
    <x:row r="49">
      <x:c r="A49" s="167" t="inlineStr">
        <x:is>
          <x:t xml:space="preserve">BITGROUP</x:t>
        </x:is>
      </x:c>
      <x:c r="B49" s="167" t="str">
        <x:f>IF($B$288="","",IFERROR(VLOOKUP($B$288,$A$75:$T$202,16,FALSE),""))</x:f>
        <x:v>PRESENCE-1</x:v>
      </x:c>
      <x:c r="C49" s="167" t="str">
        <x:f>IF($B$289="","",IFERROR(VLOOKUP($B$289,$A$75:$T$202,16,FALSE),""))</x:f>
        <x:v>PRESENCE-1</x:v>
      </x:c>
      <x:c r="D49" s="167" t="str">
        <x:f>IF($B$290="","",IFERROR(VLOOKUP($B$290,$A$75:$T$202,16,FALSE),""))</x:f>
        <x:v>PRESENCE-1</x:v>
      </x:c>
      <x:c r="E49" s="167" t="str">
        <x:f>IF($B$291="","",IFERROR(VLOOKUP($B$291,$A$75:$T$202,16,FALSE),""))</x:f>
        <x:v>PRESENCE-1</x:v>
      </x:c>
      <x:c r="F49" s="167" t="str">
        <x:f>IF($B$292="","",IFERROR(VLOOKUP($B$292,$A$75:$T$202,16,FALSE),""))</x:f>
        <x:v>PRESENCE-1</x:v>
      </x:c>
      <x:c r="G49" s="167" t="str">
        <x:f>IF($B$293="","",IFERROR(VLOOKUP($B$293,$A$75:$T$202,16,FALSE),""))</x:f>
        <x:v>PRESENCE-1</x:v>
      </x:c>
      <x:c r="H49" s="167" t="str">
        <x:f>IF($B$294="","",IFERROR(VLOOKUP($B$294,$A$75:$T$202,16,FALSE),""))</x:f>
        <x:v>PRESENCE-1</x:v>
      </x:c>
      <x:c r="I49" s="167" t="str">
        <x:f>IF($B$295="","",IFERROR(VLOOKUP($B$295,$A$75:$T$202,16,FALSE),""))</x:f>
        <x:v>PRESENCE-1</x:v>
      </x:c>
      <x:c r="J49" s="167" t="str">
        <x:f>IF($B$296="","",IFERROR(VLOOKUP($B$296,$A$75:$T$202,16,FALSE),""))</x:f>
        <x:v>PRESENCE-1</x:v>
      </x:c>
      <x:c r="K49" s="167" t="str">
        <x:f>IF($B$297="","",IFERROR(VLOOKUP($B$297,$A$75:$T$202,16,FALSE),""))</x:f>
        <x:v>PRESENCE-1</x:v>
      </x:c>
      <x:c r="L49" s="167" t="str">
        <x:f>IF($B$298="","",IFERROR(VLOOKUP($B$298,$A$75:$T$202,16,FALSE),""))</x:f>
        <x:v>PRESENCE-1</x:v>
      </x:c>
      <x:c r="M49" s="167" t="str">
        <x:f>IF($B$299="","",IFERROR(VLOOKUP($B$299,$A$75:$T$202,16,FALSE),""))</x:f>
        <x:v>PRESENCE-1</x:v>
      </x:c>
      <x:c r="N49" s="167" t="str">
        <x:f>IF($B$300="","",IFERROR(VLOOKUP($B$300,$A$75:$T$202,16,FALSE),""))</x:f>
        <x:v>PRESENCE-1</x:v>
      </x:c>
      <x:c r="O49" s="167" t="str">
        <x:f>IF($B$301="","",IFERROR(VLOOKUP($B$301,$A$75:$T$202,16,FALSE),""))</x:f>
        <x:v>PRESENCE-1</x:v>
      </x:c>
      <x:c r="P49" s="167" t="str">
        <x:f>IF($B$302="","",IFERROR(VLOOKUP($B$302,$A$75:$T$202,16,FALSE),""))</x:f>
        <x:v>PRESENCE-1</x:v>
      </x:c>
      <x:c r="Q49" s="167" t="str">
        <x:f>IF($B$303="","",IFERROR(VLOOKUP($B$303,$A$75:$T$202,16,FALSE),""))</x:f>
        <x:v>PRESENCE-1</x:v>
      </x:c>
      <x:c r="R49" s="167"/>
      <x:c r="S49" s="167"/>
      <x:c r="T49" s="167"/>
      <x:c r="U49" s="167"/>
    </x:row>
    <x:row r="50">
      <x:c r="A50" s="167" t="inlineStr">
        <x:is>
          <x:t xml:space="preserve">TRUST</x:t>
        </x:is>
      </x:c>
      <x:c r="B50" s="167" t="str">
        <x:f>IF(F155="","UNSPECIFIED",F155)</x:f>
        <x:v>UNSPECIFIED</x:v>
      </x:c>
      <x:c r="C50" s="167" t="str">
        <x:f>IF(F156="","UNSPECIFIED",F156)</x:f>
        <x:v>UNSPECIFIED</x:v>
      </x:c>
      <x:c r="D50" s="167" t="str">
        <x:f>IF(F157="","UNSPECIFIED",F157)</x:f>
        <x:v>UNSPECIFIED</x:v>
      </x:c>
      <x:c r="E50" s="167" t="str">
        <x:f>IF(F158="","UNSPECIFIED",F158)</x:f>
        <x:v>UNSPECIFIED</x:v>
      </x:c>
      <x:c r="F50" s="167" t="str">
        <x:f>IF(F159="","UNSPECIFIED",F159)</x:f>
        <x:v>UNSPECIFIED</x:v>
      </x:c>
      <x:c r="G50" s="167" t="str">
        <x:f>IF(F160="","UNSPECIFIED",F160)</x:f>
        <x:v>UNSPECIFIED</x:v>
      </x:c>
      <x:c r="H50" s="167" t="str">
        <x:f>IF(F161="","UNSPECIFIED",F161)</x:f>
        <x:v>UNSPECIFIED</x:v>
      </x:c>
      <x:c r="I50" s="167" t="str">
        <x:f>IF(F162="","UNSPECIFIED",F162)</x:f>
        <x:v>UNSPECIFIED</x:v>
      </x:c>
      <x:c r="J50" s="167" t="str">
        <x:f>IF(F163="","UNSPECIFIED",F163)</x:f>
        <x:v>UNSPECIFIED</x:v>
      </x:c>
      <x:c r="K50" s="167" t="str">
        <x:f>IF(F164="","UNSPECIFIED",F164)</x:f>
        <x:v>UNSPECIFIED</x:v>
      </x:c>
      <x:c r="L50" s="167" t="str">
        <x:f>IF(F165="","UNSPECIFIED",F165)</x:f>
        <x:v>UNSPECIFIED</x:v>
      </x:c>
      <x:c r="M50" s="167" t="str">
        <x:f>IF(F166="","UNSPECIFIED",F166)</x:f>
        <x:v>UNSPECIFIED</x:v>
      </x:c>
      <x:c r="N50" s="167" t="str">
        <x:f>IF(F167="","UNSPECIFIED",F167)</x:f>
        <x:v>UNSPECIFIED</x:v>
      </x:c>
      <x:c r="O50" s="167" t="str">
        <x:f>IF(F168="","UNSPECIFIED",F168)</x:f>
        <x:v>UNSPECIFIED</x:v>
      </x:c>
      <x:c r="P50" s="167" t="str">
        <x:f>IF(F169="","UNSPECIFIED",F169)</x:f>
        <x:v>UNSPECIFIED</x:v>
      </x:c>
      <x:c r="Q50" s="167" t="str">
        <x:f>IF(F170="","UNSPECIFIED",F170)</x:f>
        <x:v>UNSPECIFIED</x:v>
      </x:c>
      <x:c r="R50" s="167"/>
      <x:c r="S50" s="167"/>
      <x:c r="T50" s="167"/>
      <x:c r="U50" s="167"/>
    </x:row>
    <x:row r="51">
      <x:c r="A51" s="167" t="inlineStr">
        <x:is>
          <x:t xml:space="preserve">BIT TYPE</x:t>
        </x:is>
      </x:c>
      <x:c r="B51" s="167" t="str">
        <x:f>IF($D$288="","",$D$288)</x:f>
        <x:v>4</x:v>
      </x:c>
      <x:c r="C51" s="167" t="str">
        <x:f>IF($D$289="","",$D$289)</x:f>
        <x:v>4</x:v>
      </x:c>
      <x:c r="D51" s="167" t="str">
        <x:f>IF($D$290="","",$D$290)</x:f>
        <x:v>4</x:v>
      </x:c>
      <x:c r="E51" s="167" t="str">
        <x:f>IF($D$291="","",$D$291)</x:f>
        <x:v>4</x:v>
      </x:c>
      <x:c r="F51" s="167" t="str">
        <x:f>IF($D$292="","",$D$292)</x:f>
        <x:v>4</x:v>
      </x:c>
      <x:c r="G51" s="167" t="str">
        <x:f>IF($D$293="","",$D$293)</x:f>
        <x:v>4</x:v>
      </x:c>
      <x:c r="H51" s="167" t="str">
        <x:f>IF($D$294="","",$D$294)</x:f>
        <x:v>4</x:v>
      </x:c>
      <x:c r="I51" s="167" t="str">
        <x:f>IF($D$295="","",$D$295)</x:f>
        <x:v>4</x:v>
      </x:c>
      <x:c r="J51" s="167" t="str">
        <x:f>IF($D$296="","",$D$296)</x:f>
        <x:v>4</x:v>
      </x:c>
      <x:c r="K51" s="167" t="str">
        <x:f>IF($D$297="","",$D$297)</x:f>
        <x:v>4</x:v>
      </x:c>
      <x:c r="L51" s="167" t="str">
        <x:f>IF($D$298="","",$D$298)</x:f>
        <x:v>4</x:v>
      </x:c>
      <x:c r="M51" s="167" t="str">
        <x:f>IF($D$299="","",$D$299)</x:f>
        <x:v>4</x:v>
      </x:c>
      <x:c r="N51" s="167" t="str">
        <x:f>IF($D$300="","",$D$300)</x:f>
        <x:v>4</x:v>
      </x:c>
      <x:c r="O51" s="167" t="str">
        <x:f>IF($D$301="","",$D$301)</x:f>
        <x:v>4</x:v>
      </x:c>
      <x:c r="P51" s="167" t="str">
        <x:f>IF($D$302="","",$D$302)</x:f>
        <x:v>4</x:v>
      </x:c>
      <x:c r="Q51" s="167" t="str">
        <x:f>IF($D$303="","",$D$303)</x:f>
        <x:v>4</x:v>
      </x:c>
      <x:c r="R51" s="167"/>
      <x:c r="S51" s="167"/>
      <x:c r="T51" s="167"/>
      <x:c r="U51" s="167"/>
    </x:row>
    <x:row r="52">
      <x:c r="A52" s="167" t="inlineStr">
        <x:is>
          <x:t xml:space="preserve">POSITION</x:t>
        </x:is>
      </x:c>
      <x:c r="B52" s="167" t="str">
        <x:f>$A$288</x:f>
        <x:v>B080</x:v>
      </x:c>
      <x:c r="C52" s="167" t="str">
        <x:f>$A$289</x:f>
        <x:v>B081</x:v>
      </x:c>
      <x:c r="D52" s="167" t="str">
        <x:f>$A$290</x:f>
        <x:v>B082</x:v>
      </x:c>
      <x:c r="E52" s="167" t="str">
        <x:f>$A$291</x:f>
        <x:v>B083</x:v>
      </x:c>
      <x:c r="F52" s="167" t="str">
        <x:f>$A$292</x:f>
        <x:v>B084</x:v>
      </x:c>
      <x:c r="G52" s="167" t="str">
        <x:f>$A$293</x:f>
        <x:v>B085</x:v>
      </x:c>
      <x:c r="H52" s="167" t="str">
        <x:f>$A$294</x:f>
        <x:v>B086</x:v>
      </x:c>
      <x:c r="I52" s="167" t="str">
        <x:f>$A$295</x:f>
        <x:v>B087</x:v>
      </x:c>
      <x:c r="J52" s="167" t="str">
        <x:f>$A$296</x:f>
        <x:v>B088</x:v>
      </x:c>
      <x:c r="K52" s="167" t="str">
        <x:f>$A$297</x:f>
        <x:v>B089</x:v>
      </x:c>
      <x:c r="L52" s="167" t="str">
        <x:f>$A$298</x:f>
        <x:v>B090</x:v>
      </x:c>
      <x:c r="M52" s="167" t="str">
        <x:f>$A$299</x:f>
        <x:v>B091</x:v>
      </x:c>
      <x:c r="N52" s="167" t="str">
        <x:f>$A$300</x:f>
        <x:v>B092</x:v>
      </x:c>
      <x:c r="O52" s="167" t="str">
        <x:f>$A$301</x:f>
        <x:v>B093</x:v>
      </x:c>
      <x:c r="P52" s="167" t="str">
        <x:f>$A$302</x:f>
        <x:v>B094</x:v>
      </x:c>
      <x:c r="Q52" s="167" t="str">
        <x:f>$A$303</x:f>
        <x:v>B095</x:v>
      </x:c>
      <x:c r="R52" s="167"/>
      <x:c r="S52" s="167"/>
      <x:c r="T52" s="167"/>
      <x:c r="U52" s="167"/>
    </x:row>
    <x:row r="53" ht="24" customHeight="1">
      <x:c r="A53" s="167" t="inlineStr">
        <x:is>
          <x:t xml:space="preserve">STATE</x:t>
        </x:is>
      </x:c>
      <x:c r="B53" s="174" t="n">
        <x:v>0</x:v>
      </x:c>
      <x:c r="C53" s="174" t="n">
        <x:v>0</x:v>
      </x:c>
      <x:c r="D53" s="174" t="n">
        <x:v>0</x:v>
      </x:c>
      <x:c r="E53" s="174" t="n">
        <x:v>0</x:v>
      </x:c>
      <x:c r="F53" s="174" t="n">
        <x:v>0</x:v>
      </x:c>
      <x:c r="G53" s="174" t="n">
        <x:v>0</x:v>
      </x:c>
      <x:c r="H53" s="174" t="n">
        <x:v>0</x:v>
      </x:c>
      <x:c r="I53" s="174" t="n">
        <x:v>0</x:v>
      </x:c>
      <x:c r="J53" s="174" t="n">
        <x:v>0</x:v>
      </x:c>
      <x:c r="K53" s="174" t="n">
        <x:v>0</x:v>
      </x:c>
      <x:c r="L53" s="174" t="n">
        <x:v>0</x:v>
      </x:c>
      <x:c r="M53" s="174" t="n">
        <x:v>0</x:v>
      </x:c>
      <x:c r="N53" s="174" t="n">
        <x:v>0</x:v>
      </x:c>
      <x:c r="O53" s="174" t="n">
        <x:v>0</x:v>
      </x:c>
      <x:c r="P53" s="174" t="n">
        <x:v>0</x:v>
      </x:c>
      <x:c r="Q53" s="174" t="n">
        <x:v>0</x:v>
      </x:c>
      <x:c r="R53" s="167"/>
      <x:c r="S53" s="167"/>
      <x:c r="T53" s="167"/>
      <x:c r="U53" s="167"/>
    </x:row>
    <x:row r="54">
      <x:c r="A54" s="167"/>
      <x:c r="B54" s="167"/>
      <x:c r="C54" s="167"/>
      <x:c r="D54" s="167"/>
      <x:c r="E54" s="167"/>
      <x:c r="F54" s="167"/>
      <x:c r="G54" s="167"/>
      <x:c r="H54" s="167"/>
      <x:c r="I54" s="167"/>
      <x:c r="J54" s="167"/>
      <x:c r="K54" s="167"/>
      <x:c r="L54" s="167"/>
      <x:c r="M54" s="167"/>
      <x:c r="N54" s="167"/>
      <x:c r="O54" s="167"/>
      <x:c r="P54" s="167"/>
      <x:c r="Q54" s="167"/>
      <x:c r="R54" s="167"/>
      <x:c r="S54" s="167"/>
      <x:c r="T54" s="167"/>
      <x:c r="U54" s="167"/>
    </x:row>
    <x:row r="55">
      <x:c r="A55" s="167" t="inlineStr">
        <x:is>
          <x:t xml:space="preserve">B096–B111</x:t>
        </x:is>
      </x:c>
      <x:c r="B55" s="167"/>
      <x:c r="C55" s="167"/>
      <x:c r="D55" s="167"/>
      <x:c r="E55" s="167"/>
      <x:c r="F55" s="167"/>
      <x:c r="G55" s="167"/>
      <x:c r="H55" s="167"/>
      <x:c r="I55" s="167"/>
      <x:c r="J55" s="167"/>
      <x:c r="K55" s="167"/>
      <x:c r="L55" s="167"/>
      <x:c r="M55" s="167"/>
      <x:c r="N55" s="167"/>
      <x:c r="O55" s="167"/>
      <x:c r="P55" s="167"/>
      <x:c r="Q55" s="167"/>
      <x:c r="R55" s="167"/>
      <x:c r="S55" s="167"/>
      <x:c r="T55" s="167"/>
      <x:c r="U55" s="167"/>
    </x:row>
    <x:row r="56">
      <x:c r="A56" s="167" t="inlineStr">
        <x:is>
          <x:t xml:space="preserve">BITGROUP</x:t>
        </x:is>
      </x:c>
      <x:c r="B56" s="167" t="str">
        <x:f>IF($B$304="","",IFERROR(VLOOKUP($B$304,$A$75:$T$202,16,FALSE),""))</x:f>
        <x:v>PRESENCE-1</x:v>
      </x:c>
      <x:c r="C56" s="167" t="str">
        <x:f>IF($B$305="","",IFERROR(VLOOKUP($B$305,$A$75:$T$202,16,FALSE),""))</x:f>
        <x:v>PRESENCE-1</x:v>
      </x:c>
      <x:c r="D56" s="167" t="str">
        <x:f>IF($B$306="","",IFERROR(VLOOKUP($B$306,$A$75:$T$202,16,FALSE),""))</x:f>
        <x:v>PRESENCE-1</x:v>
      </x:c>
      <x:c r="E56" s="167" t="str">
        <x:f>IF($B$307="","",IFERROR(VLOOKUP($B$307,$A$75:$T$202,16,FALSE),""))</x:f>
        <x:v>PRESENCE-1</x:v>
      </x:c>
      <x:c r="F56" s="167" t="str">
        <x:f>IF($B$308="","",IFERROR(VLOOKUP($B$308,$A$75:$T$202,16,FALSE),""))</x:f>
        <x:v>PRESENCE-1</x:v>
      </x:c>
      <x:c r="G56" s="167" t="str">
        <x:f>IF($B$309="","",IFERROR(VLOOKUP($B$309,$A$75:$T$202,16,FALSE),""))</x:f>
        <x:v>PRESENCE-1</x:v>
      </x:c>
      <x:c r="H56" s="167" t="str">
        <x:f>IF($B$310="","",IFERROR(VLOOKUP($B$310,$A$75:$T$202,16,FALSE),""))</x:f>
        <x:v>PRESENCE-1</x:v>
      </x:c>
      <x:c r="I56" s="167" t="str">
        <x:f>IF($B$311="","",IFERROR(VLOOKUP($B$311,$A$75:$T$202,16,FALSE),""))</x:f>
        <x:v>PRESENCE-1</x:v>
      </x:c>
      <x:c r="J56" s="167" t="str">
        <x:f>IF($B$312="","",IFERROR(VLOOKUP($B$312,$A$75:$T$202,16,FALSE),""))</x:f>
        <x:v>PRESENCE-1</x:v>
      </x:c>
      <x:c r="K56" s="167" t="str">
        <x:f>IF($B$313="","",IFERROR(VLOOKUP($B$313,$A$75:$T$202,16,FALSE),""))</x:f>
        <x:v>PRESENCE-1</x:v>
      </x:c>
      <x:c r="L56" s="167" t="str">
        <x:f>IF($B$314="","",IFERROR(VLOOKUP($B$314,$A$75:$T$202,16,FALSE),""))</x:f>
        <x:v>PRESENCE-1</x:v>
      </x:c>
      <x:c r="M56" s="167" t="str">
        <x:f>IF($B$315="","",IFERROR(VLOOKUP($B$315,$A$75:$T$202,16,FALSE),""))</x:f>
        <x:v>PRESENCE-1</x:v>
      </x:c>
      <x:c r="N56" s="167" t="str">
        <x:f>IF($B$316="","",IFERROR(VLOOKUP($B$316,$A$75:$T$202,16,FALSE),""))</x:f>
        <x:v>PRESENCE-1</x:v>
      </x:c>
      <x:c r="O56" s="167" t="str">
        <x:f>IF($B$317="","",IFERROR(VLOOKUP($B$317,$A$75:$T$202,16,FALSE),""))</x:f>
        <x:v>PRESENCE-1</x:v>
      </x:c>
      <x:c r="P56" s="167" t="str">
        <x:f>IF($B$318="","",IFERROR(VLOOKUP($B$318,$A$75:$T$202,16,FALSE),""))</x:f>
        <x:v>PRESENCE-1</x:v>
      </x:c>
      <x:c r="Q56" s="167" t="str">
        <x:f>IF($B$319="","",IFERROR(VLOOKUP($B$319,$A$75:$T$202,16,FALSE),""))</x:f>
        <x:v>PRESENCE-1</x:v>
      </x:c>
      <x:c r="R56" s="167"/>
      <x:c r="S56" s="167"/>
      <x:c r="T56" s="167"/>
      <x:c r="U56" s="167"/>
    </x:row>
    <x:row r="57">
      <x:c r="A57" s="167" t="inlineStr">
        <x:is>
          <x:t xml:space="preserve">TRUST</x:t>
        </x:is>
      </x:c>
      <x:c r="B57" s="167" t="str">
        <x:f>IF(F171="","UNSPECIFIED",F171)</x:f>
        <x:v>UNSPECIFIED</x:v>
      </x:c>
      <x:c r="C57" s="167" t="str">
        <x:f>IF(F172="","UNSPECIFIED",F172)</x:f>
        <x:v>UNSPECIFIED</x:v>
      </x:c>
      <x:c r="D57" s="167" t="str">
        <x:f>IF(F173="","UNSPECIFIED",F173)</x:f>
        <x:v>UNSPECIFIED</x:v>
      </x:c>
      <x:c r="E57" s="167" t="str">
        <x:f>IF(F174="","UNSPECIFIED",F174)</x:f>
        <x:v>UNSPECIFIED</x:v>
      </x:c>
      <x:c r="F57" s="167" t="str">
        <x:f>IF(F175="","UNSPECIFIED",F175)</x:f>
        <x:v>UNSPECIFIED</x:v>
      </x:c>
      <x:c r="G57" s="167" t="str">
        <x:f>IF(F176="","UNSPECIFIED",F176)</x:f>
        <x:v>UNSPECIFIED</x:v>
      </x:c>
      <x:c r="H57" s="167" t="str">
        <x:f>IF(F177="","UNSPECIFIED",F177)</x:f>
        <x:v>UNSPECIFIED</x:v>
      </x:c>
      <x:c r="I57" s="167" t="str">
        <x:f>IF(F178="","UNSPECIFIED",F178)</x:f>
        <x:v>UNSPECIFIED</x:v>
      </x:c>
      <x:c r="J57" s="167" t="str">
        <x:f>IF(F179="","UNSPECIFIED",F179)</x:f>
        <x:v>UNSPECIFIED</x:v>
      </x:c>
      <x:c r="K57" s="167" t="str">
        <x:f>IF(F180="","UNSPECIFIED",F180)</x:f>
        <x:v>UNSPECIFIED</x:v>
      </x:c>
      <x:c r="L57" s="167" t="str">
        <x:f>IF(F181="","UNSPECIFIED",F181)</x:f>
        <x:v>UNSPECIFIED</x:v>
      </x:c>
      <x:c r="M57" s="167" t="str">
        <x:f>IF(F182="","UNSPECIFIED",F182)</x:f>
        <x:v>UNSPECIFIED</x:v>
      </x:c>
      <x:c r="N57" s="167" t="str">
        <x:f>IF(F183="","UNSPECIFIED",F183)</x:f>
        <x:v>UNSPECIFIED</x:v>
      </x:c>
      <x:c r="O57" s="167" t="str">
        <x:f>IF(F184="","UNSPECIFIED",F184)</x:f>
        <x:v>UNSPECIFIED</x:v>
      </x:c>
      <x:c r="P57" s="167" t="str">
        <x:f>IF(F185="","UNSPECIFIED",F185)</x:f>
        <x:v>UNSPECIFIED</x:v>
      </x:c>
      <x:c r="Q57" s="167" t="str">
        <x:f>IF(F186="","UNSPECIFIED",F186)</x:f>
        <x:v>UNSPECIFIED</x:v>
      </x:c>
      <x:c r="R57" s="167"/>
      <x:c r="S57" s="167"/>
      <x:c r="T57" s="167"/>
      <x:c r="U57" s="167"/>
    </x:row>
    <x:row r="58">
      <x:c r="A58" s="167" t="inlineStr">
        <x:is>
          <x:t xml:space="preserve">BIT TYPE</x:t>
        </x:is>
      </x:c>
      <x:c r="B58" s="167" t="str">
        <x:f>IF($D$304="","",$D$304)</x:f>
        <x:v>4</x:v>
      </x:c>
      <x:c r="C58" s="167" t="str">
        <x:f>IF($D$305="","",$D$305)</x:f>
        <x:v>4</x:v>
      </x:c>
      <x:c r="D58" s="167" t="str">
        <x:f>IF($D$306="","",$D$306)</x:f>
        <x:v>4</x:v>
      </x:c>
      <x:c r="E58" s="167" t="str">
        <x:f>IF($D$307="","",$D$307)</x:f>
        <x:v>4</x:v>
      </x:c>
      <x:c r="F58" s="167" t="str">
        <x:f>IF($D$308="","",$D$308)</x:f>
        <x:v>4</x:v>
      </x:c>
      <x:c r="G58" s="167" t="str">
        <x:f>IF($D$309="","",$D$309)</x:f>
        <x:v>4</x:v>
      </x:c>
      <x:c r="H58" s="167" t="str">
        <x:f>IF($D$310="","",$D$310)</x:f>
        <x:v>4</x:v>
      </x:c>
      <x:c r="I58" s="167" t="str">
        <x:f>IF($D$311="","",$D$311)</x:f>
        <x:v>4</x:v>
      </x:c>
      <x:c r="J58" s="167" t="str">
        <x:f>IF($D$312="","",$D$312)</x:f>
        <x:v>4</x:v>
      </x:c>
      <x:c r="K58" s="167" t="str">
        <x:f>IF($D$313="","",$D$313)</x:f>
        <x:v>4</x:v>
      </x:c>
      <x:c r="L58" s="167" t="str">
        <x:f>IF($D$314="","",$D$314)</x:f>
        <x:v>4</x:v>
      </x:c>
      <x:c r="M58" s="167" t="str">
        <x:f>IF($D$315="","",$D$315)</x:f>
        <x:v>4</x:v>
      </x:c>
      <x:c r="N58" s="167" t="str">
        <x:f>IF($D$316="","",$D$316)</x:f>
        <x:v>4</x:v>
      </x:c>
      <x:c r="O58" s="167" t="str">
        <x:f>IF($D$317="","",$D$317)</x:f>
        <x:v>4</x:v>
      </x:c>
      <x:c r="P58" s="167" t="str">
        <x:f>IF($D$318="","",$D$318)</x:f>
        <x:v>4</x:v>
      </x:c>
      <x:c r="Q58" s="167" t="str">
        <x:f>IF($D$319="","",$D$319)</x:f>
        <x:v>4</x:v>
      </x:c>
      <x:c r="R58" s="167"/>
      <x:c r="S58" s="167"/>
      <x:c r="T58" s="167"/>
      <x:c r="U58" s="167"/>
    </x:row>
    <x:row r="59">
      <x:c r="A59" s="167" t="inlineStr">
        <x:is>
          <x:t xml:space="preserve">POSITION</x:t>
        </x:is>
      </x:c>
      <x:c r="B59" s="167" t="str">
        <x:f>$A$304</x:f>
        <x:v>B096</x:v>
      </x:c>
      <x:c r="C59" s="167" t="str">
        <x:f>$A$305</x:f>
        <x:v>B097</x:v>
      </x:c>
      <x:c r="D59" s="167" t="str">
        <x:f>$A$306</x:f>
        <x:v>B098</x:v>
      </x:c>
      <x:c r="E59" s="167" t="str">
        <x:f>$A$307</x:f>
        <x:v>B099</x:v>
      </x:c>
      <x:c r="F59" s="167" t="str">
        <x:f>$A$308</x:f>
        <x:v>B100</x:v>
      </x:c>
      <x:c r="G59" s="167" t="str">
        <x:f>$A$309</x:f>
        <x:v>B101</x:v>
      </x:c>
      <x:c r="H59" s="167" t="str">
        <x:f>$A$310</x:f>
        <x:v>B102</x:v>
      </x:c>
      <x:c r="I59" s="167" t="str">
        <x:f>$A$311</x:f>
        <x:v>B103</x:v>
      </x:c>
      <x:c r="J59" s="167" t="str">
        <x:f>$A$312</x:f>
        <x:v>B104</x:v>
      </x:c>
      <x:c r="K59" s="167" t="str">
        <x:f>$A$313</x:f>
        <x:v>B105</x:v>
      </x:c>
      <x:c r="L59" s="167" t="str">
        <x:f>$A$314</x:f>
        <x:v>B106</x:v>
      </x:c>
      <x:c r="M59" s="167" t="str">
        <x:f>$A$315</x:f>
        <x:v>B107</x:v>
      </x:c>
      <x:c r="N59" s="167" t="str">
        <x:f>$A$316</x:f>
        <x:v>B108</x:v>
      </x:c>
      <x:c r="O59" s="167" t="str">
        <x:f>$A$317</x:f>
        <x:v>B109</x:v>
      </x:c>
      <x:c r="P59" s="167" t="str">
        <x:f>$A$318</x:f>
        <x:v>B110</x:v>
      </x:c>
      <x:c r="Q59" s="167" t="str">
        <x:f>$A$319</x:f>
        <x:v>B111</x:v>
      </x:c>
      <x:c r="R59" s="167"/>
      <x:c r="S59" s="167"/>
      <x:c r="T59" s="167"/>
      <x:c r="U59" s="167"/>
    </x:row>
    <x:row r="60" ht="24" customHeight="1">
      <x:c r="A60" s="167" t="inlineStr">
        <x:is>
          <x:t xml:space="preserve">STATE</x:t>
        </x:is>
      </x:c>
      <x:c r="B60" s="174" t="n">
        <x:v>0</x:v>
      </x:c>
      <x:c r="C60" s="174" t="n">
        <x:v>1</x:v>
      </x:c>
      <x:c r="D60" s="174" t="n">
        <x:v>0</x:v>
      </x:c>
      <x:c r="E60" s="174" t="n">
        <x:v>0</x:v>
      </x:c>
      <x:c r="F60" s="174" t="n">
        <x:v>0</x:v>
      </x:c>
      <x:c r="G60" s="174" t="n">
        <x:v>0</x:v>
      </x:c>
      <x:c r="H60" s="174" t="n">
        <x:v>0</x:v>
      </x:c>
      <x:c r="I60" s="174" t="n">
        <x:v>0</x:v>
      </x:c>
      <x:c r="J60" s="174" t="n">
        <x:v>0</x:v>
      </x:c>
      <x:c r="K60" s="174" t="n">
        <x:v>0</x:v>
      </x:c>
      <x:c r="L60" s="174" t="n">
        <x:v>0</x:v>
      </x:c>
      <x:c r="M60" s="174" t="n">
        <x:v>0</x:v>
      </x:c>
      <x:c r="N60" s="174" t="n">
        <x:v>0</x:v>
      </x:c>
      <x:c r="O60" s="174" t="n">
        <x:v>0</x:v>
      </x:c>
      <x:c r="P60" s="174" t="n">
        <x:v>0</x:v>
      </x:c>
      <x:c r="Q60" s="174" t="n">
        <x:v>0</x:v>
      </x:c>
      <x:c r="R60" s="167"/>
      <x:c r="S60" s="167"/>
      <x:c r="T60" s="167"/>
      <x:c r="U60" s="167"/>
    </x:row>
    <x:row r="61">
      <x:c r="A61" s="167"/>
      <x:c r="B61" s="167"/>
      <x:c r="C61" s="167"/>
      <x:c r="D61" s="167"/>
      <x:c r="E61" s="167"/>
      <x:c r="F61" s="167"/>
      <x:c r="G61" s="167"/>
      <x:c r="H61" s="167"/>
      <x:c r="I61" s="167"/>
      <x:c r="J61" s="167"/>
      <x:c r="K61" s="167"/>
      <x:c r="L61" s="167"/>
      <x:c r="M61" s="167"/>
      <x:c r="N61" s="167"/>
      <x:c r="O61" s="167"/>
      <x:c r="P61" s="167"/>
      <x:c r="Q61" s="167"/>
      <x:c r="R61" s="167"/>
      <x:c r="S61" s="167"/>
      <x:c r="T61" s="167"/>
      <x:c r="U61" s="167"/>
    </x:row>
    <x:row r="62">
      <x:c r="A62" s="167" t="inlineStr">
        <x:is>
          <x:t xml:space="preserve">B112–B127</x:t>
        </x:is>
      </x:c>
      <x:c r="B62" s="167"/>
      <x:c r="C62" s="167"/>
      <x:c r="D62" s="167"/>
      <x:c r="E62" s="167"/>
      <x:c r="F62" s="167"/>
      <x:c r="G62" s="167"/>
      <x:c r="H62" s="167"/>
      <x:c r="I62" s="167"/>
      <x:c r="J62" s="167"/>
      <x:c r="K62" s="167"/>
      <x:c r="L62" s="167"/>
      <x:c r="M62" s="167"/>
      <x:c r="N62" s="167"/>
      <x:c r="O62" s="167"/>
      <x:c r="P62" s="167"/>
      <x:c r="Q62" s="167"/>
      <x:c r="R62" s="167"/>
      <x:c r="S62" s="167"/>
      <x:c r="T62" s="167"/>
      <x:c r="U62" s="167"/>
    </x:row>
    <x:row r="63">
      <x:c r="A63" s="167" t="inlineStr">
        <x:is>
          <x:t xml:space="preserve">BITGROUP</x:t>
        </x:is>
      </x:c>
      <x:c r="B63" s="167" t="str">
        <x:f>IF($B$320="","",IFERROR(VLOOKUP($B$320,$A$75:$T$202,16,FALSE),""))</x:f>
        <x:v>PRESENCE-1</x:v>
      </x:c>
      <x:c r="C63" s="167" t="str">
        <x:f>IF($B$321="","",IFERROR(VLOOKUP($B$321,$A$75:$T$202,16,FALSE),""))</x:f>
        <x:v>PRESENCE-1</x:v>
      </x:c>
      <x:c r="D63" s="167" t="str">
        <x:f>IF($B$322="","",IFERROR(VLOOKUP($B$322,$A$75:$T$202,16,FALSE),""))</x:f>
        <x:v>PRESENCE-1</x:v>
      </x:c>
      <x:c r="E63" s="167" t="str">
        <x:f>IF($B$323="","",IFERROR(VLOOKUP($B$323,$A$75:$T$202,16,FALSE),""))</x:f>
        <x:v>PRESENCE-1</x:v>
      </x:c>
      <x:c r="F63" s="167" t="str">
        <x:f>IF($B$324="","",IFERROR(VLOOKUP($B$324,$A$75:$T$202,16,FALSE),""))</x:f>
        <x:v>PRESENCE-1</x:v>
      </x:c>
      <x:c r="G63" s="167" t="str">
        <x:f>IF($B$325="","",IFERROR(VLOOKUP($B$325,$A$75:$T$202,16,FALSE),""))</x:f>
        <x:v>PRESENCE-1</x:v>
      </x:c>
      <x:c r="H63" s="167" t="str">
        <x:f>IF($B$326="","",IFERROR(VLOOKUP($B$326,$A$75:$T$202,16,FALSE),""))</x:f>
        <x:v>PRESENCE-1</x:v>
      </x:c>
      <x:c r="I63" s="167" t="str">
        <x:f>IF($B$327="","",IFERROR(VLOOKUP($B$327,$A$75:$T$202,16,FALSE),""))</x:f>
        <x:v>PRESENCE-1</x:v>
      </x:c>
      <x:c r="J63" s="167" t="str">
        <x:f>IF($B$328="","",IFERROR(VLOOKUP($B$328,$A$75:$T$202,16,FALSE),""))</x:f>
        <x:v>PRESENCE-1</x:v>
      </x:c>
      <x:c r="K63" s="167" t="str">
        <x:f>IF($B$329="","",IFERROR(VLOOKUP($B$329,$A$75:$T$202,16,FALSE),""))</x:f>
        <x:v>PRESENCE-1</x:v>
      </x:c>
      <x:c r="L63" s="167" t="str">
        <x:f>IF($B$330="","",IFERROR(VLOOKUP($B$330,$A$75:$T$202,16,FALSE),""))</x:f>
        <x:v>PRESENCE-1</x:v>
      </x:c>
      <x:c r="M63" s="167" t="str">
        <x:f>IF($B$331="","",IFERROR(VLOOKUP($B$331,$A$75:$T$202,16,FALSE),""))</x:f>
        <x:v>PRESENCE-1</x:v>
      </x:c>
      <x:c r="N63" s="167" t="str">
        <x:f>IF($B$332="","",IFERROR(VLOOKUP($B$332,$A$75:$T$202,16,FALSE),""))</x:f>
        <x:v>PRESENCE-1</x:v>
      </x:c>
      <x:c r="O63" s="167" t="str">
        <x:f>IF($B$333="","",IFERROR(VLOOKUP($B$333,$A$75:$T$202,16,FALSE),""))</x:f>
        <x:v>PRESENCE-1</x:v>
      </x:c>
      <x:c r="P63" s="167" t="str">
        <x:f>IF($B$334="","",IFERROR(VLOOKUP($B$334,$A$75:$T$202,16,FALSE),""))</x:f>
        <x:v>PRESENCE-1</x:v>
      </x:c>
      <x:c r="Q63" s="167" t="str">
        <x:f>IF($B$335="","",IFERROR(VLOOKUP($B$335,$A$75:$T$202,16,FALSE),""))</x:f>
        <x:v>PRESENCE-1</x:v>
      </x:c>
      <x:c r="R63" s="167"/>
      <x:c r="S63" s="167"/>
      <x:c r="T63" s="167"/>
      <x:c r="U63" s="167"/>
    </x:row>
    <x:row r="64">
      <x:c r="A64" s="167" t="inlineStr">
        <x:is>
          <x:t xml:space="preserve">TRUST</x:t>
        </x:is>
      </x:c>
      <x:c r="B64" s="167" t="str">
        <x:f>IF(F187="","UNSPECIFIED",F187)</x:f>
        <x:v>UNSPECIFIED</x:v>
      </x:c>
      <x:c r="C64" s="167" t="str">
        <x:f>IF(F188="","UNSPECIFIED",F188)</x:f>
        <x:v>UNSPECIFIED</x:v>
      </x:c>
      <x:c r="D64" s="167" t="str">
        <x:f>IF(F189="","UNSPECIFIED",F189)</x:f>
        <x:v>UNSPECIFIED</x:v>
      </x:c>
      <x:c r="E64" s="167" t="str">
        <x:f>IF(F190="","UNSPECIFIED",F190)</x:f>
        <x:v>UNSPECIFIED</x:v>
      </x:c>
      <x:c r="F64" s="167" t="str">
        <x:f>IF(F191="","UNSPECIFIED",F191)</x:f>
        <x:v>UNSPECIFIED</x:v>
      </x:c>
      <x:c r="G64" s="167" t="str">
        <x:f>IF(F192="","UNSPECIFIED",F192)</x:f>
        <x:v>UNSPECIFIED</x:v>
      </x:c>
      <x:c r="H64" s="167" t="str">
        <x:f>IF(F193="","UNSPECIFIED",F193)</x:f>
        <x:v>UNSPECIFIED</x:v>
      </x:c>
      <x:c r="I64" s="167" t="str">
        <x:f>IF(F194="","UNSPECIFIED",F194)</x:f>
        <x:v>UNSPECIFIED</x:v>
      </x:c>
      <x:c r="J64" s="167" t="str">
        <x:f>IF(F195="","UNSPECIFIED",F195)</x:f>
        <x:v>UNSPECIFIED</x:v>
      </x:c>
      <x:c r="K64" s="167" t="str">
        <x:f>IF(F196="","UNSPECIFIED",F196)</x:f>
        <x:v>UNSPECIFIED</x:v>
      </x:c>
      <x:c r="L64" s="167" t="str">
        <x:f>IF(F197="","UNSPECIFIED",F197)</x:f>
        <x:v>UNSPECIFIED</x:v>
      </x:c>
      <x:c r="M64" s="167" t="str">
        <x:f>IF(F198="","UNSPECIFIED",F198)</x:f>
        <x:v>UNSPECIFIED</x:v>
      </x:c>
      <x:c r="N64" s="167" t="str">
        <x:f>IF(F199="","UNSPECIFIED",F199)</x:f>
        <x:v>UNSPECIFIED</x:v>
      </x:c>
      <x:c r="O64" s="167" t="str">
        <x:f>IF(F200="","UNSPECIFIED",F200)</x:f>
        <x:v>UNSPECIFIED</x:v>
      </x:c>
      <x:c r="P64" s="167" t="str">
        <x:f>IF(F201="","UNSPECIFIED",F201)</x:f>
        <x:v>UNSPECIFIED</x:v>
      </x:c>
      <x:c r="Q64" s="167" t="str">
        <x:f>IF(F202="","UNSPECIFIED",F202)</x:f>
        <x:v>UNSPECIFIED</x:v>
      </x:c>
      <x:c r="R64" s="167"/>
      <x:c r="S64" s="167"/>
      <x:c r="T64" s="167"/>
      <x:c r="U64" s="167"/>
    </x:row>
    <x:row r="65">
      <x:c r="A65" s="167" t="inlineStr">
        <x:is>
          <x:t xml:space="preserve">BIT TYPE</x:t>
        </x:is>
      </x:c>
      <x:c r="B65" s="167" t="str">
        <x:f>IF($D$320="","",$D$320)</x:f>
        <x:v>4</x:v>
      </x:c>
      <x:c r="C65" s="167" t="str">
        <x:f>IF($D$321="","",$D$321)</x:f>
        <x:v>4</x:v>
      </x:c>
      <x:c r="D65" s="167" t="str">
        <x:f>IF($D$322="","",$D$322)</x:f>
        <x:v>4</x:v>
      </x:c>
      <x:c r="E65" s="167" t="str">
        <x:f>IF($D$323="","",$D$323)</x:f>
        <x:v>4</x:v>
      </x:c>
      <x:c r="F65" s="167" t="str">
        <x:f>IF($D$324="","",$D$324)</x:f>
        <x:v>4</x:v>
      </x:c>
      <x:c r="G65" s="167" t="str">
        <x:f>IF($D$325="","",$D$325)</x:f>
        <x:v>4</x:v>
      </x:c>
      <x:c r="H65" s="167" t="str">
        <x:f>IF($D$326="","",$D$326)</x:f>
        <x:v>4</x:v>
      </x:c>
      <x:c r="I65" s="167" t="str">
        <x:f>IF($D$327="","",$D$327)</x:f>
        <x:v>4</x:v>
      </x:c>
      <x:c r="J65" s="167" t="str">
        <x:f>IF($D$328="","",$D$328)</x:f>
        <x:v>4</x:v>
      </x:c>
      <x:c r="K65" s="167" t="str">
        <x:f>IF($D$329="","",$D$329)</x:f>
        <x:v>4</x:v>
      </x:c>
      <x:c r="L65" s="167" t="str">
        <x:f>IF($D$330="","",$D$330)</x:f>
        <x:v>4</x:v>
      </x:c>
      <x:c r="M65" s="167" t="str">
        <x:f>IF($D$331="","",$D$331)</x:f>
        <x:v>4</x:v>
      </x:c>
      <x:c r="N65" s="167" t="str">
        <x:f>IF($D$332="","",$D$332)</x:f>
        <x:v>4</x:v>
      </x:c>
      <x:c r="O65" s="167" t="str">
        <x:f>IF($D$333="","",$D$333)</x:f>
        <x:v>4</x:v>
      </x:c>
      <x:c r="P65" s="167" t="str">
        <x:f>IF($D$334="","",$D$334)</x:f>
        <x:v>4</x:v>
      </x:c>
      <x:c r="Q65" s="167" t="str">
        <x:f>IF($D$335="","",$D$335)</x:f>
        <x:v>4</x:v>
      </x:c>
      <x:c r="R65" s="167"/>
      <x:c r="S65" s="167"/>
      <x:c r="T65" s="167"/>
      <x:c r="U65" s="167"/>
    </x:row>
    <x:row r="66">
      <x:c r="A66" s="167" t="inlineStr">
        <x:is>
          <x:t xml:space="preserve">POSITION</x:t>
        </x:is>
      </x:c>
      <x:c r="B66" s="167" t="str">
        <x:f>$A$320</x:f>
        <x:v>B112</x:v>
      </x:c>
      <x:c r="C66" s="167" t="str">
        <x:f>$A$321</x:f>
        <x:v>B113</x:v>
      </x:c>
      <x:c r="D66" s="167" t="str">
        <x:f>$A$322</x:f>
        <x:v>B114</x:v>
      </x:c>
      <x:c r="E66" s="167" t="str">
        <x:f>$A$323</x:f>
        <x:v>B115</x:v>
      </x:c>
      <x:c r="F66" s="167" t="str">
        <x:f>$A$324</x:f>
        <x:v>B116</x:v>
      </x:c>
      <x:c r="G66" s="167" t="str">
        <x:f>$A$325</x:f>
        <x:v>B117</x:v>
      </x:c>
      <x:c r="H66" s="167" t="str">
        <x:f>$A$326</x:f>
        <x:v>B118</x:v>
      </x:c>
      <x:c r="I66" s="167" t="str">
        <x:f>$A$327</x:f>
        <x:v>B119</x:v>
      </x:c>
      <x:c r="J66" s="167" t="str">
        <x:f>$A$328</x:f>
        <x:v>B120</x:v>
      </x:c>
      <x:c r="K66" s="167" t="str">
        <x:f>$A$329</x:f>
        <x:v>B121</x:v>
      </x:c>
      <x:c r="L66" s="167" t="str">
        <x:f>$A$330</x:f>
        <x:v>B122</x:v>
      </x:c>
      <x:c r="M66" s="167" t="str">
        <x:f>$A$331</x:f>
        <x:v>B123</x:v>
      </x:c>
      <x:c r="N66" s="167" t="str">
        <x:f>$A$332</x:f>
        <x:v>B124</x:v>
      </x:c>
      <x:c r="O66" s="167" t="str">
        <x:f>$A$333</x:f>
        <x:v>B125</x:v>
      </x:c>
      <x:c r="P66" s="167" t="str">
        <x:f>$A$334</x:f>
        <x:v>B126</x:v>
      </x:c>
      <x:c r="Q66" s="167" t="str">
        <x:f>$A$335</x:f>
        <x:v>B127</x:v>
      </x:c>
      <x:c r="R66" s="167"/>
      <x:c r="S66" s="167"/>
      <x:c r="T66" s="167"/>
      <x:c r="U66" s="167"/>
    </x:row>
    <x:row r="67" ht="24" customHeight="1">
      <x:c r="A67" s="167" t="inlineStr">
        <x:is>
          <x:t xml:space="preserve">STATE</x:t>
        </x:is>
      </x:c>
      <x:c r="B67" s="174" t="n">
        <x:v>1</x:v>
      </x:c>
      <x:c r="C67" s="174" t="n">
        <x:v>0</x:v>
      </x:c>
      <x:c r="D67" s="174" t="n">
        <x:v>0</x:v>
      </x:c>
      <x:c r="E67" s="174" t="n">
        <x:v>0</x:v>
      </x:c>
      <x:c r="F67" s="174" t="n">
        <x:v>0</x:v>
      </x:c>
      <x:c r="G67" s="174" t="n">
        <x:v>0</x:v>
      </x:c>
      <x:c r="H67" s="174" t="n">
        <x:v>0</x:v>
      </x:c>
      <x:c r="I67" s="174" t="n">
        <x:v>0</x:v>
      </x:c>
      <x:c r="J67" s="174" t="n">
        <x:v>0</x:v>
      </x:c>
      <x:c r="K67" s="174" t="n">
        <x:v>0</x:v>
      </x:c>
      <x:c r="L67" s="174" t="n">
        <x:v>0</x:v>
      </x:c>
      <x:c r="M67" s="174" t="n">
        <x:v>0</x:v>
      </x:c>
      <x:c r="N67" s="174" t="n">
        <x:v>0</x:v>
      </x:c>
      <x:c r="O67" s="174" t="n">
        <x:v>0</x:v>
      </x:c>
      <x:c r="P67" s="174" t="n">
        <x:v>0</x:v>
      </x:c>
      <x:c r="Q67" s="174" t="n">
        <x:v>0</x:v>
      </x:c>
      <x:c r="R67" s="167"/>
      <x:c r="S67" s="167"/>
      <x:c r="T67" s="167"/>
      <x:c r="U67" s="167"/>
    </x:row>
    <x:row r="68">
      <x:c r="A68" s="167"/>
      <x:c r="B68" s="167"/>
      <x:c r="C68" s="167"/>
      <x:c r="D68" s="167"/>
      <x:c r="E68" s="167"/>
      <x:c r="F68" s="167"/>
      <x:c r="G68" s="167"/>
      <x:c r="H68" s="167"/>
      <x:c r="I68" s="167"/>
      <x:c r="J68" s="167"/>
      <x:c r="K68" s="167"/>
      <x:c r="L68" s="167"/>
      <x:c r="M68" s="167"/>
      <x:c r="N68" s="167"/>
      <x:c r="O68" s="167"/>
      <x:c r="P68" s="167"/>
      <x:c r="Q68" s="167"/>
      <x:c r="R68" s="167"/>
      <x:c r="S68" s="167"/>
      <x:c r="T68" s="167"/>
      <x:c r="U68" s="167"/>
    </x:row>
    <x:row r="69">
      <x:c r="A69" s="167"/>
      <x:c r="B69" s="167"/>
      <x:c r="C69" s="167"/>
      <x:c r="D69" s="167"/>
      <x:c r="E69" s="167"/>
      <x:c r="F69" s="167"/>
      <x:c r="G69" s="167"/>
      <x:c r="H69" s="167"/>
      <x:c r="I69" s="167"/>
      <x:c r="J69" s="167"/>
      <x:c r="K69" s="167"/>
      <x:c r="L69" s="167"/>
      <x:c r="M69" s="167"/>
      <x:c r="N69" s="167"/>
      <x:c r="O69" s="167"/>
      <x:c r="P69" s="167"/>
      <x:c r="Q69" s="167"/>
      <x:c r="R69" s="167"/>
      <x:c r="S69" s="167"/>
      <x:c r="T69" s="167"/>
      <x:c r="U69" s="167"/>
    </x:row>
    <x:row r="70" ht="28" customHeight="1">
      <x:c r="A70" s="167" t="inlineStr">
        <x:is>
          <x:t xml:space="preserve">VISUAL VIEW IS A PROJECTION. Enter structure in the BitGroup / Bit Tables below; the view resolves Registered BitGroup, Trust, Type, Position, and test State. Placement identity, semantic role, validity, applicability, orientation, and Reader codes remain explicit in the tables.</x:t>
        </x:is>
      </x:c>
      <x:c r="B70" s="167"/>
      <x:c r="C70" s="167"/>
      <x:c r="D70" s="167"/>
      <x:c r="E70" s="167"/>
      <x:c r="F70" s="167"/>
      <x:c r="G70" s="167"/>
      <x:c r="H70" s="167"/>
      <x:c r="I70" s="167"/>
      <x:c r="J70" s="167"/>
      <x:c r="K70" s="167"/>
      <x:c r="L70" s="167"/>
      <x:c r="M70" s="167"/>
      <x:c r="N70" s="167"/>
      <x:c r="O70" s="167"/>
      <x:c r="P70" s="167"/>
      <x:c r="Q70" s="167"/>
      <x:c r="R70" s="167"/>
      <x:c r="S70" s="167"/>
      <x:c r="T70" s="167"/>
      <x:c r="U70" s="167"/>
    </x:row>
    <x:row r="71">
      <x:c r="A71" s="167"/>
      <x:c r="B71" s="167"/>
      <x:c r="C71" s="167"/>
      <x:c r="D71" s="167"/>
      <x:c r="E71" s="167"/>
      <x:c r="F71" s="167"/>
      <x:c r="G71" s="167"/>
      <x:c r="H71" s="167"/>
      <x:c r="I71" s="167"/>
      <x:c r="J71" s="167"/>
      <x:c r="K71" s="167"/>
      <x:c r="L71" s="167"/>
      <x:c r="M71" s="167"/>
      <x:c r="N71" s="167"/>
      <x:c r="O71" s="167"/>
      <x:c r="P71" s="167"/>
      <x:c r="Q71" s="167"/>
      <x:c r="R71" s="167"/>
      <x:c r="S71" s="167"/>
      <x:c r="T71" s="167"/>
      <x:c r="U71" s="167"/>
    </x:row>
    <x:row r="72">
      <x:c r="A72" s="167"/>
      <x:c r="B72" s="167"/>
      <x:c r="C72" s="167"/>
      <x:c r="D72" s="167"/>
      <x:c r="E72" s="167"/>
      <x:c r="F72" s="167"/>
      <x:c r="G72" s="167"/>
      <x:c r="H72" s="167"/>
      <x:c r="I72" s="167"/>
      <x:c r="J72" s="167"/>
      <x:c r="K72" s="167"/>
      <x:c r="L72" s="167"/>
      <x:c r="M72" s="167"/>
      <x:c r="N72" s="167"/>
      <x:c r="O72" s="167"/>
      <x:c r="P72" s="167"/>
      <x:c r="Q72" s="167"/>
      <x:c r="R72" s="167"/>
      <x:c r="S72" s="167"/>
      <x:c r="T72" s="167"/>
      <x:c r="U72" s="167"/>
    </x:row>
    <x:row r="73" ht="24" customHeight="1">
      <x:c r="A73" s="167" t="inlineStr">
        <x:is>
          <x:t xml:space="preserve">|▪︎▪︎| — BITGROUP TABLE</x:t>
        </x:is>
      </x:c>
      <x:c r="B73" s="167"/>
      <x:c r="C73" s="167"/>
      <x:c r="D73" s="167"/>
      <x:c r="E73" s="167"/>
      <x:c r="F73" s="167"/>
      <x:c r="G73" s="167"/>
      <x:c r="H73" s="167"/>
      <x:c r="I73" s="167"/>
      <x:c r="J73" s="167"/>
      <x:c r="K73" s="167"/>
      <x:c r="L73" s="167"/>
      <x:c r="M73" s="167"/>
      <x:c r="N73" s="167"/>
      <x:c r="O73" s="167"/>
      <x:c r="P73" s="167"/>
      <x:c r="Q73" s="167"/>
      <x:c r="R73" s="167"/>
      <x:c r="S73" s="167"/>
      <x:c r="T73" s="167"/>
      <x:c r="U73" s="167"/>
    </x:row>
    <x:row r="74" ht="42" customHeight="1">
      <x:c r="A74" s="172" t="inlineStr">
        <x:is>
          <x:t xml:space="preserve">1 Placement ID</x:t>
        </x:is>
      </x:c>
      <x:c r="B74" s="172" t="inlineStr">
        <x:is>
          <x:t xml:space="preserve">2 Placement Name</x:t>
        </x:is>
      </x:c>
      <x:c r="C74" s="172" t="inlineStr">
        <x:is>
          <x:t xml:space="preserve">3 Start Bit</x:t>
        </x:is>
      </x:c>
      <x:c r="D74" s="172" t="inlineStr">
        <x:is>
          <x:t xml:space="preserve">4 End Bit</x:t>
        </x:is>
      </x:c>
      <x:c r="E74" s="172" t="inlineStr">
        <x:is>
          <x:t xml:space="preserve">5 Width</x:t>
        </x:is>
      </x:c>
      <x:c r="F74" s="172" t="inlineStr">
        <x:is>
          <x:t xml:space="preserve">6 Trust Code</x:t>
        </x:is>
      </x:c>
      <x:c r="G74" s="172" t="inlineStr">
        <x:is>
          <x:t xml:space="preserve">7 Base Trust</x:t>
        </x:is>
      </x:c>
      <x:c r="H74" s="172" t="inlineStr">
        <x:is>
          <x:t xml:space="preserve">8 Semantic Definition</x:t>
        </x:is>
      </x:c>
      <x:c r="I74" s="172" t="inlineStr">
        <x:is>
          <x:t xml:space="preserve">9 Semantic Allowable Range / States</x:t>
        </x:is>
      </x:c>
      <x:c r="J74" s="172" t="inlineStr">
        <x:is>
          <x:t xml:space="preserve">10 Decode Formula</x:t>
        </x:is>
      </x:c>
      <x:c r="K74" s="172" t="inlineStr">
        <x:is>
          <x:t xml:space="preserve">11 Trust Algorithm</x:t>
        </x:is>
      </x:c>
      <x:c r="L74" s="172" t="inlineStr">
        <x:is>
          <x:t xml:space="preserve">12 Conditional Rule</x:t>
        </x:is>
      </x:c>
      <x:c r="M74" s="172" t="inlineStr">
        <x:is>
          <x:t xml:space="preserve">13 Governing / Decode Inputs</x:t>
        </x:is>
      </x:c>
      <x:c r="N74" s="172" t="inlineStr">
        <x:is>
          <x:t xml:space="preserve">14 Notes</x:t>
        </x:is>
      </x:c>
      <x:c r="O74" s="172" t="inlineStr">
        <x:is>
          <x:t xml:space="preserve">15 Status</x:t>
        </x:is>
      </x:c>
      <x:c r="P74" s="172" t="inlineStr">
        <x:is>
          <x:t xml:space="preserve">16 Registered BitGroup</x:t>
        </x:is>
      </x:c>
      <x:c r="Q74" s="172" t="inlineStr">
        <x:is>
          <x:t xml:space="preserve">17 Semantic Key</x:t>
        </x:is>
      </x:c>
      <x:c r="R74" s="172" t="inlineStr">
        <x:is>
          <x:t xml:space="preserve">18 Semantic Role</x:t>
        </x:is>
      </x:c>
      <x:c r="S74" s="172" t="inlineStr">
        <x:is>
          <x:t xml:space="preserve">19 Serialization Orientation</x:t>
        </x:is>
      </x:c>
      <x:c r="T74" s="172" t="inlineStr">
        <x:is>
          <x:t xml:space="preserve">20 Reader Code Set</x:t>
        </x:is>
      </x:c>
      <x:c r="U74" s="172" t="inlineStr">
        <x:is>
          <x:t xml:space="preserve">21 Semantic Math Class</x:t>
        </x:is>
      </x:c>
    </x:row>
    <x:row r="75" ht="170" customHeight="1">
      <x:c r="A75" s="168" t="str">
        <x:v>COOKING-128#001</x:v>
      </x:c>
      <x:c r="B75" s="168" t="str">
        <x:v>G0 · HALVED</x:v>
      </x:c>
      <x:c r="C75" s="168" t="str">
        <x:v>B000</x:v>
      </x:c>
      <x:c r="D75" s="168" t="str">
        <x:v>B000</x:v>
      </x:c>
      <x:c r="E75" s="168" t="n">
        <x:f>IF(AND(C75&lt;&gt;"",D75&lt;&gt;""),IFERROR(VALUE(RIGHT(D75,3))-VALUE(RIGHT(C75,3))+1,D75-C75+1),"")</x:f>
        <x:v>1</x:v>
      </x:c>
      <x:c r="F75" s="168"/>
      <x:c r="G75" s="168"/>
      <x:c r="H75" s="168" t="str">
        <x:v>Object has been divided into approximately two major portions.</x:v>
      </x:c>
      <x:c r="I75" s="168" t="str">
        <x:v>0 = not asserted; 1 = asserted</x:v>
      </x:c>
      <x:c r="J75" s="168" t="str">
        <x:v>Boolean state; no additive interpretation</x:v>
      </x:c>
      <x:c r="K75" s="168"/>
      <x:c r="L75" s="168" t="str">
        <x:v>Root/refinement geometry. May continue to quartering, wedges, chunks, slices, sticks, dice, or finer states. Backward reconstruction is not an ordinary cutting edge.</x:v>
      </x:c>
      <x:c r="M75" s="168" t="str">
        <x:v>COOKING-128 v0.1; object/lineage + Model/Rule + provenance</x:v>
      </x:c>
      <x:c r="N75" s="168" t="str">
        <x:v>XR; Primary Cut Geometry. Source §5.</x:v>
      </x:c>
      <x:c r="O75" s="168" t="str">
        <x:v>DRAFT</x:v>
      </x:c>
      <x:c r="P75" s="168" t="str">
        <x:v>PRESENCE-1</x:v>
      </x:c>
      <x:c r="Q75" s="168" t="str">
        <x:v>HALVED</x:v>
      </x:c>
      <x:c r="R75" s="168" t="str">
        <x:v>HALVED</x:v>
      </x:c>
      <x:c r="S75" s="168" t="str">
        <x:v>SINGLE BIT</x:v>
      </x:c>
      <x:c r="T75" s="168"/>
      <x:c r="U75" s="168" t="str">
        <x:v>BOOLEAN_STATE / XR</x:v>
      </x:c>
    </x:row>
    <x:row r="76" ht="170" customHeight="1">
      <x:c r="A76" s="168" t="str">
        <x:v>COOKING-128#002</x:v>
      </x:c>
      <x:c r="B76" s="168" t="str">
        <x:v>G0 · QUARTERED</x:v>
      </x:c>
      <x:c r="C76" s="168" t="str">
        <x:v>B001</x:v>
      </x:c>
      <x:c r="D76" s="168" t="str">
        <x:v>B001</x:v>
      </x:c>
      <x:c r="E76" s="168" t="n">
        <x:f>IF(AND(C76&lt;&gt;"",D76&lt;&gt;""),IFERROR(VALUE(RIGHT(D76,3))-VALUE(RIGHT(C76,3))+1,D76-C76+1),"")</x:f>
        <x:v>1</x:v>
      </x:c>
      <x:c r="F76" s="168"/>
      <x:c r="G76" s="168"/>
      <x:c r="H76" s="168" t="str">
        <x:v>Object has been divided into approximately four major portions.</x:v>
      </x:c>
      <x:c r="I76" s="168" t="str">
        <x:v>0 = not asserted; 1 = asserted</x:v>
      </x:c>
      <x:c r="J76" s="168" t="str">
        <x:v>Boolean state; no additive interpretation</x:v>
      </x:c>
      <x:c r="K76" s="168"/>
      <x:c r="L76" s="168" t="str">
        <x:v>Common edge HALVED-&gt;QUARTERED. Further reduction is permitted; reconstruction to HALVED is prohibited under ordinary reduction Operators.</x:v>
      </x:c>
      <x:c r="M76" s="168" t="str">
        <x:v>COOKING-128 v0.1; object/lineage + Model/Rule + provenance</x:v>
      </x:c>
      <x:c r="N76" s="168" t="str">
        <x:v>XR; Primary Cut Geometry. Source §5.</x:v>
      </x:c>
      <x:c r="O76" s="168" t="str">
        <x:v>DRAFT</x:v>
      </x:c>
      <x:c r="P76" s="168" t="str">
        <x:v>PRESENCE-1</x:v>
      </x:c>
      <x:c r="Q76" s="168" t="str">
        <x:v>QUARTERED</x:v>
      </x:c>
      <x:c r="R76" s="168" t="str">
        <x:v>QUARTERED</x:v>
      </x:c>
      <x:c r="S76" s="168" t="str">
        <x:v>SINGLE BIT</x:v>
      </x:c>
      <x:c r="T76" s="168"/>
      <x:c r="U76" s="168" t="str">
        <x:v>BOOLEAN_STATE / XR</x:v>
      </x:c>
    </x:row>
    <x:row r="77" ht="170" customHeight="1">
      <x:c r="A77" s="168" t="str">
        <x:v>COOKING-128#003</x:v>
      </x:c>
      <x:c r="B77" s="168" t="str">
        <x:v>G0 · WEDGED</x:v>
      </x:c>
      <x:c r="C77" s="168" t="str">
        <x:v>B002</x:v>
      </x:c>
      <x:c r="D77" s="168" t="str">
        <x:v>B002</x:v>
      </x:c>
      <x:c r="E77" s="168" t="n">
        <x:f>IF(AND(C77&lt;&gt;"",D77&lt;&gt;""),IFERROR(VALUE(RIGHT(D77,3))-VALUE(RIGHT(C77,3))+1,D77-C77+1),"")</x:f>
        <x:v>1</x:v>
      </x:c>
      <x:c r="F77" s="168"/>
      <x:c r="G77" s="168"/>
      <x:c r="H77" s="168" t="str">
        <x:v>Object has been divided into tapered radial sections.</x:v>
      </x:c>
      <x:c r="I77" s="168" t="str">
        <x:v>0 = not asserted; 1 = asserted</x:v>
      </x:c>
      <x:c r="J77" s="168" t="str">
        <x:v>Boolean state; no additive interpretation</x:v>
      </x:c>
      <x:c r="K77" s="168"/>
      <x:c r="L77" s="168" t="str">
        <x:v>Branch geometry. May refine into chop, slice, dice, crush, grind, or other compatible states under object-specific Rules.</x:v>
      </x:c>
      <x:c r="M77" s="168" t="str">
        <x:v>COOKING-128 v0.1; object/lineage + Model/Rule + provenance</x:v>
      </x:c>
      <x:c r="N77" s="168" t="str">
        <x:v>XB; Primary Cut Geometry. Source §5.</x:v>
      </x:c>
      <x:c r="O77" s="168" t="str">
        <x:v>DRAFT</x:v>
      </x:c>
      <x:c r="P77" s="168" t="str">
        <x:v>PRESENCE-1</x:v>
      </x:c>
      <x:c r="Q77" s="168" t="str">
        <x:v>WEDGED</x:v>
      </x:c>
      <x:c r="R77" s="168" t="str">
        <x:v>WEDGED</x:v>
      </x:c>
      <x:c r="S77" s="168" t="str">
        <x:v>SINGLE BIT</x:v>
      </x:c>
      <x:c r="T77" s="168"/>
      <x:c r="U77" s="168" t="str">
        <x:v>BOOLEAN_STATE / XB</x:v>
      </x:c>
    </x:row>
    <x:row r="78" ht="170" customHeight="1">
      <x:c r="A78" s="168" t="str">
        <x:v>COOKING-128#004</x:v>
      </x:c>
      <x:c r="B78" s="168" t="str">
        <x:v>G0 · LARGE_CHUNKED</x:v>
      </x:c>
      <x:c r="C78" s="168" t="str">
        <x:v>B003</x:v>
      </x:c>
      <x:c r="D78" s="168" t="str">
        <x:v>B003</x:v>
      </x:c>
      <x:c r="E78" s="168" t="n">
        <x:f>IF(AND(C78&lt;&gt;"",D78&lt;&gt;""),IFERROR(VALUE(RIGHT(D78,3))-VALUE(RIGHT(C78,3))+1,D78-C78+1),"")</x:f>
        <x:v>1</x:v>
      </x:c>
      <x:c r="F78" s="168"/>
      <x:c r="G78" s="168"/>
      <x:c r="H78" s="168" t="str">
        <x:v>Object has been cut into large irregular pieces.</x:v>
      </x:c>
      <x:c r="I78" s="168" t="str">
        <x:v>0 = not asserted; 1 = asserted</x:v>
      </x:c>
      <x:c r="J78" s="168" t="str">
        <x:v>Boolean state; no additive interpretation</x:v>
      </x:c>
      <x:c r="K78" s="168"/>
      <x:c r="L78" s="168" t="str">
        <x:v>Coarse root of the chop ladder. Canonical refinement LARGE_CHUNKED-&gt;ROUGH_CHOPPED.</x:v>
      </x:c>
      <x:c r="M78" s="168" t="str">
        <x:v>COOKING-128 v0.1; object/lineage + Model/Rule + provenance</x:v>
      </x:c>
      <x:c r="N78" s="168" t="str">
        <x:v>XR; Primary Cut Geometry. Source §5.</x:v>
      </x:c>
      <x:c r="O78" s="168" t="str">
        <x:v>DRAFT</x:v>
      </x:c>
      <x:c r="P78" s="168" t="str">
        <x:v>PRESENCE-1</x:v>
      </x:c>
      <x:c r="Q78" s="168" t="str">
        <x:v>LARGE_CHUNKED</x:v>
      </x:c>
      <x:c r="R78" s="168" t="str">
        <x:v>LARGE_CHUNKED</x:v>
      </x:c>
      <x:c r="S78" s="168" t="str">
        <x:v>SINGLE BIT</x:v>
      </x:c>
      <x:c r="T78" s="168"/>
      <x:c r="U78" s="168" t="str">
        <x:v>BOOLEAN_STATE / XR</x:v>
      </x:c>
    </x:row>
    <x:row r="79" ht="170" customHeight="1">
      <x:c r="A79" s="168" t="str">
        <x:v>COOKING-128#005</x:v>
      </x:c>
      <x:c r="B79" s="168" t="str">
        <x:v>G0 · ROUGH_CHOPPED</x:v>
      </x:c>
      <x:c r="C79" s="168" t="str">
        <x:v>B004</x:v>
      </x:c>
      <x:c r="D79" s="168" t="str">
        <x:v>B004</x:v>
      </x:c>
      <x:c r="E79" s="168" t="n">
        <x:f>IF(AND(C79&lt;&gt;"",D79&lt;&gt;""),IFERROR(VALUE(RIGHT(D79,3))-VALUE(RIGHT(C79,3))+1,D79-C79+1),"")</x:f>
        <x:v>1</x:v>
      </x:c>
      <x:c r="F79" s="168"/>
      <x:c r="G79" s="168"/>
      <x:c r="H79" s="168" t="str">
        <x:v>Object has been chopped into intentionally irregular coarse pieces.</x:v>
      </x:c>
      <x:c r="I79" s="168" t="str">
        <x:v>0 = not asserted; 1 = asserted</x:v>
      </x:c>
      <x:c r="J79" s="168" t="str">
        <x:v>Boolean state; no additive interpretation</x:v>
      </x:c>
      <x:c r="K79" s="168"/>
      <x:c r="L79" s="168" t="str">
        <x:v>Canonical refinement ROUGH_CHOPPED-&gt;MEDIUM_CHOPPED. Forward skips are allowed when the Operator can directly produce the target.</x:v>
      </x:c>
      <x:c r="M79" s="168" t="str">
        <x:v>COOKING-128 v0.1; object/lineage + Model/Rule + provenance</x:v>
      </x:c>
      <x:c r="N79" s="168" t="str">
        <x:v>XR; Primary Cut Geometry. Source §5.</x:v>
      </x:c>
      <x:c r="O79" s="168" t="str">
        <x:v>DRAFT</x:v>
      </x:c>
      <x:c r="P79" s="168" t="str">
        <x:v>PRESENCE-1</x:v>
      </x:c>
      <x:c r="Q79" s="168" t="str">
        <x:v>ROUGH_CHOPPED</x:v>
      </x:c>
      <x:c r="R79" s="168" t="str">
        <x:v>ROUGH_CHOPPED</x:v>
      </x:c>
      <x:c r="S79" s="168" t="str">
        <x:v>SINGLE BIT</x:v>
      </x:c>
      <x:c r="T79" s="168"/>
      <x:c r="U79" s="168" t="str">
        <x:v>BOOLEAN_STATE / XR</x:v>
      </x:c>
    </x:row>
    <x:row r="80" ht="170" customHeight="1">
      <x:c r="A80" s="168" t="str">
        <x:v>COOKING-128#006</x:v>
      </x:c>
      <x:c r="B80" s="168" t="str">
        <x:v>G0 · MEDIUM_CHOPPED</x:v>
      </x:c>
      <x:c r="C80" s="168" t="str">
        <x:v>B005</x:v>
      </x:c>
      <x:c r="D80" s="168" t="str">
        <x:v>B005</x:v>
      </x:c>
      <x:c r="E80" s="168" t="n">
        <x:f>IF(AND(C80&lt;&gt;"",D80&lt;&gt;""),IFERROR(VALUE(RIGHT(D80,3))-VALUE(RIGHT(C80,3))+1,D80-C80+1),"")</x:f>
        <x:v>1</x:v>
      </x:c>
      <x:c r="F80" s="168"/>
      <x:c r="G80" s="168"/>
      <x:c r="H80" s="168" t="str">
        <x:v>Object has been chopped into moderately sized pieces.</x:v>
      </x:c>
      <x:c r="I80" s="168" t="str">
        <x:v>0 = not asserted; 1 = asserted</x:v>
      </x:c>
      <x:c r="J80" s="168" t="str">
        <x:v>Boolean state; no additive interpretation</x:v>
      </x:c>
      <x:c r="K80" s="168"/>
      <x:c r="L80" s="168" t="str">
        <x:v>Canonical refinement MEDIUM_CHOPPED-&gt;FINE_CHOPPED.</x:v>
      </x:c>
      <x:c r="M80" s="168" t="str">
        <x:v>COOKING-128 v0.1; object/lineage + Model/Rule + provenance</x:v>
      </x:c>
      <x:c r="N80" s="168" t="str">
        <x:v>XR; Primary Cut Geometry. Source §5.</x:v>
      </x:c>
      <x:c r="O80" s="168" t="str">
        <x:v>DRAFT</x:v>
      </x:c>
      <x:c r="P80" s="168" t="str">
        <x:v>PRESENCE-1</x:v>
      </x:c>
      <x:c r="Q80" s="168" t="str">
        <x:v>MEDIUM_CHOPPED</x:v>
      </x:c>
      <x:c r="R80" s="168" t="str">
        <x:v>MEDIUM_CHOPPED</x:v>
      </x:c>
      <x:c r="S80" s="168" t="str">
        <x:v>SINGLE BIT</x:v>
      </x:c>
      <x:c r="T80" s="168"/>
      <x:c r="U80" s="168" t="str">
        <x:v>BOOLEAN_STATE / XR</x:v>
      </x:c>
    </x:row>
    <x:row r="81" ht="170" customHeight="1">
      <x:c r="A81" s="168" t="str">
        <x:v>COOKING-128#007</x:v>
      </x:c>
      <x:c r="B81" s="168" t="str">
        <x:v>G0 · FINE_CHOPPED</x:v>
      </x:c>
      <x:c r="C81" s="168" t="str">
        <x:v>B006</x:v>
      </x:c>
      <x:c r="D81" s="168" t="str">
        <x:v>B006</x:v>
      </x:c>
      <x:c r="E81" s="168" t="n">
        <x:f>IF(AND(C81&lt;&gt;"",D81&lt;&gt;""),IFERROR(VALUE(RIGHT(D81,3))-VALUE(RIGHT(C81,3))+1,D81-C81+1),"")</x:f>
        <x:v>1</x:v>
      </x:c>
      <x:c r="F81" s="168"/>
      <x:c r="G81" s="168"/>
      <x:c r="H81" s="168" t="str">
        <x:v>Object has been chopped into small pieces while retaining visibly discrete pieces.</x:v>
      </x:c>
      <x:c r="I81" s="168" t="str">
        <x:v>0 = not asserted; 1 = asserted</x:v>
      </x:c>
      <x:c r="J81" s="168" t="str">
        <x:v>Boolean state; no additive interpretation</x:v>
      </x:c>
      <x:c r="K81" s="168"/>
      <x:c r="L81" s="168" t="str">
        <x:v>Terminal named chop state in v0.1; may continue to mince, grind, blend, or other finer compatible transformations.</x:v>
      </x:c>
      <x:c r="M81" s="168" t="str">
        <x:v>COOKING-128 v0.1; object/lineage + Model/Rule + provenance</x:v>
      </x:c>
      <x:c r="N81" s="168" t="str">
        <x:v>XR; Primary Cut Geometry. Source §5.</x:v>
      </x:c>
      <x:c r="O81" s="168" t="str">
        <x:v>DRAFT</x:v>
      </x:c>
      <x:c r="P81" s="168" t="str">
        <x:v>PRESENCE-1</x:v>
      </x:c>
      <x:c r="Q81" s="168" t="str">
        <x:v>FINE_CHOPPED</x:v>
      </x:c>
      <x:c r="R81" s="168" t="str">
        <x:v>FINE_CHOPPED</x:v>
      </x:c>
      <x:c r="S81" s="168" t="str">
        <x:v>SINGLE BIT</x:v>
      </x:c>
      <x:c r="T81" s="168"/>
      <x:c r="U81" s="168" t="str">
        <x:v>BOOLEAN_STATE / XR</x:v>
      </x:c>
    </x:row>
    <x:row r="82" ht="170" customHeight="1">
      <x:c r="A82" s="168" t="str">
        <x:v>COOKING-128#008</x:v>
      </x:c>
      <x:c r="B82" s="168" t="str">
        <x:v>G0 · THICK_SLICED</x:v>
      </x:c>
      <x:c r="C82" s="168" t="str">
        <x:v>B007</x:v>
      </x:c>
      <x:c r="D82" s="168" t="str">
        <x:v>B007</x:v>
      </x:c>
      <x:c r="E82" s="168" t="n">
        <x:f>IF(AND(C82&lt;&gt;"",D82&lt;&gt;""),IFERROR(VALUE(RIGHT(D82,3))-VALUE(RIGHT(C82,3))+1,D82-C82+1),"")</x:f>
        <x:v>1</x:v>
      </x:c>
      <x:c r="F82" s="168"/>
      <x:c r="G82" s="168"/>
      <x:c r="H82" s="168" t="str">
        <x:v>Object has been divided into relatively thick planar slices.</x:v>
      </x:c>
      <x:c r="I82" s="168" t="str">
        <x:v>0 = not asserted; 1 = asserted</x:v>
      </x:c>
      <x:c r="J82" s="168" t="str">
        <x:v>Boolean state; no additive interpretation</x:v>
      </x:c>
      <x:c r="K82" s="168"/>
      <x:c r="L82" s="168" t="str">
        <x:v>Root of slice thickness ladder. Canonical refinement THICK_SLICED-&gt;MEDIUM_SLICED.</x:v>
      </x:c>
      <x:c r="M82" s="168" t="str">
        <x:v>COOKING-128 v0.1; object/lineage + Model/Rule + provenance</x:v>
      </x:c>
      <x:c r="N82" s="168" t="str">
        <x:v>XR; Primary Cut Geometry. Source §5.</x:v>
      </x:c>
      <x:c r="O82" s="168" t="str">
        <x:v>DRAFT</x:v>
      </x:c>
      <x:c r="P82" s="168" t="str">
        <x:v>PRESENCE-1</x:v>
      </x:c>
      <x:c r="Q82" s="168" t="str">
        <x:v>THICK_SLICED</x:v>
      </x:c>
      <x:c r="R82" s="168" t="str">
        <x:v>THICK_SLICED</x:v>
      </x:c>
      <x:c r="S82" s="168" t="str">
        <x:v>SINGLE BIT</x:v>
      </x:c>
      <x:c r="T82" s="168"/>
      <x:c r="U82" s="168" t="str">
        <x:v>BOOLEAN_STATE / XR</x:v>
      </x:c>
    </x:row>
    <x:row r="83" ht="170" customHeight="1">
      <x:c r="A83" s="168" t="str">
        <x:v>COOKING-128#009</x:v>
      </x:c>
      <x:c r="B83" s="168" t="str">
        <x:v>G0 · MEDIUM_SLICED</x:v>
      </x:c>
      <x:c r="C83" s="168" t="str">
        <x:v>B008</x:v>
      </x:c>
      <x:c r="D83" s="168" t="str">
        <x:v>B008</x:v>
      </x:c>
      <x:c r="E83" s="168" t="n">
        <x:f>IF(AND(C83&lt;&gt;"",D83&lt;&gt;""),IFERROR(VALUE(RIGHT(D83,3))-VALUE(RIGHT(C83,3))+1,D83-C83+1),"")</x:f>
        <x:v>1</x:v>
      </x:c>
      <x:c r="F83" s="168"/>
      <x:c r="G83" s="168"/>
      <x:c r="H83" s="168" t="str">
        <x:v>Object has been divided into medium-thickness planar slices.</x:v>
      </x:c>
      <x:c r="I83" s="168" t="str">
        <x:v>0 = not asserted; 1 = asserted</x:v>
      </x:c>
      <x:c r="J83" s="168" t="str">
        <x:v>Boolean state; no additive interpretation</x:v>
      </x:c>
      <x:c r="K83" s="168"/>
      <x:c r="L83" s="168" t="str">
        <x:v>Canonical refinement MEDIUM_SLICED-&gt;THIN_SLICED.</x:v>
      </x:c>
      <x:c r="M83" s="168" t="str">
        <x:v>COOKING-128 v0.1; object/lineage + Model/Rule + provenance</x:v>
      </x:c>
      <x:c r="N83" s="168" t="str">
        <x:v>XR; Primary Cut Geometry. Source §5.</x:v>
      </x:c>
      <x:c r="O83" s="168" t="str">
        <x:v>DRAFT</x:v>
      </x:c>
      <x:c r="P83" s="168" t="str">
        <x:v>PRESENCE-1</x:v>
      </x:c>
      <x:c r="Q83" s="168" t="str">
        <x:v>MEDIUM_SLICED</x:v>
      </x:c>
      <x:c r="R83" s="168" t="str">
        <x:v>MEDIUM_SLICED</x:v>
      </x:c>
      <x:c r="S83" s="168" t="str">
        <x:v>SINGLE BIT</x:v>
      </x:c>
      <x:c r="T83" s="168"/>
      <x:c r="U83" s="168" t="str">
        <x:v>BOOLEAN_STATE / XR</x:v>
      </x:c>
    </x:row>
    <x:row r="84" ht="170" customHeight="1">
      <x:c r="A84" s="168" t="str">
        <x:v>COOKING-128#010</x:v>
      </x:c>
      <x:c r="B84" s="168" t="str">
        <x:v>G0 · THIN_SLICED</x:v>
      </x:c>
      <x:c r="C84" s="168" t="str">
        <x:v>B009</x:v>
      </x:c>
      <x:c r="D84" s="168" t="str">
        <x:v>B009</x:v>
      </x:c>
      <x:c r="E84" s="168" t="n">
        <x:f>IF(AND(C84&lt;&gt;"",D84&lt;&gt;""),IFERROR(VALUE(RIGHT(D84,3))-VALUE(RIGHT(C84,3))+1,D84-C84+1),"")</x:f>
        <x:v>1</x:v>
      </x:c>
      <x:c r="F84" s="168"/>
      <x:c r="G84" s="168"/>
      <x:c r="H84" s="168" t="str">
        <x:v>Object has been divided into thin planar slices.</x:v>
      </x:c>
      <x:c r="I84" s="168" t="str">
        <x:v>0 = not asserted; 1 = asserted</x:v>
      </x:c>
      <x:c r="J84" s="168" t="str">
        <x:v>Boolean state; no additive interpretation</x:v>
      </x:c>
      <x:c r="K84" s="168"/>
      <x:c r="L84" s="168" t="str">
        <x:v>Canonical refinement THIN_SLICED-&gt;SHAVED.</x:v>
      </x:c>
      <x:c r="M84" s="168" t="str">
        <x:v>COOKING-128 v0.1; object/lineage + Model/Rule + provenance</x:v>
      </x:c>
      <x:c r="N84" s="168" t="str">
        <x:v>XR; Primary Cut Geometry. Source §5.</x:v>
      </x:c>
      <x:c r="O84" s="168" t="str">
        <x:v>DRAFT</x:v>
      </x:c>
      <x:c r="P84" s="168" t="str">
        <x:v>PRESENCE-1</x:v>
      </x:c>
      <x:c r="Q84" s="168" t="str">
        <x:v>THIN_SLICED</x:v>
      </x:c>
      <x:c r="R84" s="168" t="str">
        <x:v>THIN_SLICED</x:v>
      </x:c>
      <x:c r="S84" s="168" t="str">
        <x:v>SINGLE BIT</x:v>
      </x:c>
      <x:c r="T84" s="168"/>
      <x:c r="U84" s="168" t="str">
        <x:v>BOOLEAN_STATE / XR</x:v>
      </x:c>
    </x:row>
    <x:row r="85" ht="170" customHeight="1">
      <x:c r="A85" s="168" t="str">
        <x:v>COOKING-128#011</x:v>
      </x:c>
      <x:c r="B85" s="168" t="str">
        <x:v>G0 · SHAVED</x:v>
      </x:c>
      <x:c r="C85" s="168" t="str">
        <x:v>B010</x:v>
      </x:c>
      <x:c r="D85" s="168" t="str">
        <x:v>B010</x:v>
      </x:c>
      <x:c r="E85" s="168" t="n">
        <x:f>IF(AND(C85&lt;&gt;"",D85&lt;&gt;""),IFERROR(VALUE(RIGHT(D85,3))-VALUE(RIGHT(C85,3))+1,D85-C85+1),"")</x:f>
        <x:v>1</x:v>
      </x:c>
      <x:c r="F85" s="168"/>
      <x:c r="G85" s="168"/>
      <x:c r="H85" s="168" t="str">
        <x:v>Object has been cut into extremely thin sheets or flakes.</x:v>
      </x:c>
      <x:c r="I85" s="168" t="str">
        <x:v>0 = not asserted; 1 = asserted</x:v>
      </x:c>
      <x:c r="J85" s="168" t="str">
        <x:v>Boolean state; no additive interpretation</x:v>
      </x:c>
      <x:c r="K85" s="168"/>
      <x:c r="L85" s="168" t="str">
        <x:v>Finest named planar slice state in v0.1. No ordinary backward slice edge.</x:v>
      </x:c>
      <x:c r="M85" s="168" t="str">
        <x:v>COOKING-128 v0.1; object/lineage + Model/Rule + provenance</x:v>
      </x:c>
      <x:c r="N85" s="168" t="str">
        <x:v>XR; Primary Cut Geometry. Source §5.</x:v>
      </x:c>
      <x:c r="O85" s="168" t="str">
        <x:v>DRAFT</x:v>
      </x:c>
      <x:c r="P85" s="168" t="str">
        <x:v>PRESENCE-1</x:v>
      </x:c>
      <x:c r="Q85" s="168" t="str">
        <x:v>SHAVED</x:v>
      </x:c>
      <x:c r="R85" s="168" t="str">
        <x:v>SHAVED</x:v>
      </x:c>
      <x:c r="S85" s="168" t="str">
        <x:v>SINGLE BIT</x:v>
      </x:c>
      <x:c r="T85" s="168"/>
      <x:c r="U85" s="168" t="str">
        <x:v>BOOLEAN_STATE / XR</x:v>
      </x:c>
    </x:row>
    <x:row r="86" ht="170" customHeight="1">
      <x:c r="A86" s="168" t="str">
        <x:v>COOKING-128#012</x:v>
      </x:c>
      <x:c r="B86" s="168" t="str">
        <x:v>G0 · RING_SLICED</x:v>
      </x:c>
      <x:c r="C86" s="168" t="str">
        <x:v>B011</x:v>
      </x:c>
      <x:c r="D86" s="168" t="str">
        <x:v>B011</x:v>
      </x:c>
      <x:c r="E86" s="168" t="n">
        <x:f>IF(AND(C86&lt;&gt;"",D86&lt;&gt;""),IFERROR(VALUE(RIGHT(D86,3))-VALUE(RIGHT(C86,3))+1,D86-C86+1),"")</x:f>
        <x:v>1</x:v>
      </x:c>
      <x:c r="F86" s="168"/>
      <x:c r="G86" s="168"/>
      <x:c r="H86" s="168" t="str">
        <x:v>A cylindrical or layered object has been sliced crosswise into rings.</x:v>
      </x:c>
      <x:c r="I86" s="168" t="str">
        <x:v>0 = not asserted; 1 = asserted</x:v>
      </x:c>
      <x:c r="J86" s="168" t="str">
        <x:v>Boolean state; no additive interpretation</x:v>
      </x:c>
      <x:c r="K86" s="168"/>
      <x:c r="L86" s="168" t="str">
        <x:v>Requires a slice-family dominant geometry. Normally mutex with BIAS_SLICED. Clears when the dominant geometry ceases to be a slice state.</x:v>
      </x:c>
      <x:c r="M86" s="168" t="str">
        <x:v>COOKING-128 v0.1; object/lineage + Model/Rule + provenance</x:v>
      </x:c>
      <x:c r="N86" s="168" t="str">
        <x:v>GM; Primary Cut Geometry. Source §5.</x:v>
      </x:c>
      <x:c r="O86" s="168" t="str">
        <x:v>DRAFT</x:v>
      </x:c>
      <x:c r="P86" s="168" t="str">
        <x:v>PRESENCE-1</x:v>
      </x:c>
      <x:c r="Q86" s="168" t="str">
        <x:v>RING_SLICED</x:v>
      </x:c>
      <x:c r="R86" s="168" t="str">
        <x:v>RING_SLICED</x:v>
      </x:c>
      <x:c r="S86" s="168" t="str">
        <x:v>SINGLE BIT</x:v>
      </x:c>
      <x:c r="T86" s="168"/>
      <x:c r="U86" s="168" t="str">
        <x:v>BOOLEAN_STATE / GM</x:v>
      </x:c>
    </x:row>
    <x:row r="87" ht="170" customHeight="1">
      <x:c r="A87" s="168" t="str">
        <x:v>COOKING-128#013</x:v>
      </x:c>
      <x:c r="B87" s="168" t="str">
        <x:v>G0 · BIAS_SLICED</x:v>
      </x:c>
      <x:c r="C87" s="168" t="str">
        <x:v>B012</x:v>
      </x:c>
      <x:c r="D87" s="168" t="str">
        <x:v>B012</x:v>
      </x:c>
      <x:c r="E87" s="168" t="n">
        <x:f>IF(AND(C87&lt;&gt;"",D87&lt;&gt;""),IFERROR(VALUE(RIGHT(D87,3))-VALUE(RIGHT(C87,3))+1,D87-C87+1),"")</x:f>
        <x:v>1</x:v>
      </x:c>
      <x:c r="F87" s="168"/>
      <x:c r="G87" s="168"/>
      <x:c r="H87" s="168" t="str">
        <x:v>Object has been sliced diagonally relative to its primary axis.</x:v>
      </x:c>
      <x:c r="I87" s="168" t="str">
        <x:v>0 = not asserted; 1 = asserted</x:v>
      </x:c>
      <x:c r="J87" s="168" t="str">
        <x:v>Boolean state; no additive interpretation</x:v>
      </x:c>
      <x:c r="K87" s="168"/>
      <x:c r="L87" s="168" t="str">
        <x:v>Requires a slice-family dominant geometry. Normally mutex with RING_SLICED. Clears when the dominant geometry ceases to be a slice state.</x:v>
      </x:c>
      <x:c r="M87" s="168" t="str">
        <x:v>COOKING-128 v0.1; object/lineage + Model/Rule + provenance</x:v>
      </x:c>
      <x:c r="N87" s="168" t="str">
        <x:v>GM; Primary Cut Geometry. Source §5.</x:v>
      </x:c>
      <x:c r="O87" s="168" t="str">
        <x:v>DRAFT</x:v>
      </x:c>
      <x:c r="P87" s="168" t="str">
        <x:v>PRESENCE-1</x:v>
      </x:c>
      <x:c r="Q87" s="168" t="str">
        <x:v>BIAS_SLICED</x:v>
      </x:c>
      <x:c r="R87" s="168" t="str">
        <x:v>BIAS_SLICED</x:v>
      </x:c>
      <x:c r="S87" s="168" t="str">
        <x:v>SINGLE BIT</x:v>
      </x:c>
      <x:c r="T87" s="168"/>
      <x:c r="U87" s="168" t="str">
        <x:v>BOOLEAN_STATE / GM</x:v>
      </x:c>
    </x:row>
    <x:row r="88" ht="170" customHeight="1">
      <x:c r="A88" s="168" t="str">
        <x:v>COOKING-128#014</x:v>
      </x:c>
      <x:c r="B88" s="168" t="str">
        <x:v>G0 · BUTTERFLIED</x:v>
      </x:c>
      <x:c r="C88" s="168" t="str">
        <x:v>B013</x:v>
      </x:c>
      <x:c r="D88" s="168" t="str">
        <x:v>B013</x:v>
      </x:c>
      <x:c r="E88" s="168" t="n">
        <x:f>IF(AND(C88&lt;&gt;"",D88&lt;&gt;""),IFERROR(VALUE(RIGHT(D88,3))-VALUE(RIGHT(C88,3))+1,D88-C88+1),"")</x:f>
        <x:v>1</x:v>
      </x:c>
      <x:c r="F88" s="168"/>
      <x:c r="G88" s="168"/>
      <x:c r="H88" s="168" t="str">
        <x:v>Object has been cut almost through and opened to increase surface area while preserving connection.</x:v>
      </x:c>
      <x:c r="I88" s="168" t="str">
        <x:v>0 = not asserted; 1 = asserted</x:v>
      </x:c>
      <x:c r="J88" s="168" t="str">
        <x:v>Boolean state; no additive interpretation</x:v>
      </x:c>
      <x:c r="K88" s="168"/>
      <x:c r="L88" s="168" t="str">
        <x:v>Valid only while the connected parent structure remains meaningful. Any severing primary-geometry transition normally clears this modifier.</x:v>
      </x:c>
      <x:c r="M88" s="168" t="str">
        <x:v>COOKING-128 v0.1; object/lineage + Model/Rule + provenance</x:v>
      </x:c>
      <x:c r="N88" s="168" t="str">
        <x:v>GM; Primary Cut Geometry. Source §5.</x:v>
      </x:c>
      <x:c r="O88" s="168" t="str">
        <x:v>DRAFT</x:v>
      </x:c>
      <x:c r="P88" s="168" t="str">
        <x:v>PRESENCE-1</x:v>
      </x:c>
      <x:c r="Q88" s="168" t="str">
        <x:v>BUTTERFLIED</x:v>
      </x:c>
      <x:c r="R88" s="168" t="str">
        <x:v>BUTTERFLIED</x:v>
      </x:c>
      <x:c r="S88" s="168" t="str">
        <x:v>SINGLE BIT</x:v>
      </x:c>
      <x:c r="T88" s="168"/>
      <x:c r="U88" s="168" t="str">
        <x:v>BOOLEAN_STATE / GM</x:v>
      </x:c>
    </x:row>
    <x:row r="89" ht="170" customHeight="1">
      <x:c r="A89" s="168" t="str">
        <x:v>COOKING-128#015</x:v>
      </x:c>
      <x:c r="B89" s="168" t="str">
        <x:v>G0 · SCORED</x:v>
      </x:c>
      <x:c r="C89" s="168" t="str">
        <x:v>B014</x:v>
      </x:c>
      <x:c r="D89" s="168" t="str">
        <x:v>B014</x:v>
      </x:c>
      <x:c r="E89" s="168" t="n">
        <x:f>IF(AND(C89&lt;&gt;"",D89&lt;&gt;""),IFERROR(VALUE(RIGHT(D89,3))-VALUE(RIGHT(C89,3))+1,D89-C89+1),"")</x:f>
        <x:v>1</x:v>
      </x:c>
      <x:c r="F89" s="168"/>
      <x:c r="G89" s="168"/>
      <x:c r="H89" s="168" t="str">
        <x:v>Surface has received shallow cuts without complete sectioning.</x:v>
      </x:c>
      <x:c r="I89" s="168" t="str">
        <x:v>0 = not asserted; 1 = asserted</x:v>
      </x:c>
      <x:c r="J89" s="168" t="str">
        <x:v>Boolean state; no additive interpretation</x:v>
      </x:c>
      <x:c r="K89" s="168"/>
      <x:c r="L89" s="168" t="str">
        <x:v>May coexist with compatible geometry. Cleared only when the scored surface is no longer semantically addressable; exact invalidation is Operator/Model-specific.</x:v>
      </x:c>
      <x:c r="M89" s="168" t="str">
        <x:v>COOKING-128 v0.1; object/lineage + Model/Rule + provenance</x:v>
      </x:c>
      <x:c r="N89" s="168" t="str">
        <x:v>GM; Primary Cut Geometry. Source §5.</x:v>
      </x:c>
      <x:c r="O89" s="168" t="str">
        <x:v>DRAFT</x:v>
      </x:c>
      <x:c r="P89" s="168" t="str">
        <x:v>PRESENCE-1</x:v>
      </x:c>
      <x:c r="Q89" s="168" t="str">
        <x:v>SCORED</x:v>
      </x:c>
      <x:c r="R89" s="168" t="str">
        <x:v>SCORED</x:v>
      </x:c>
      <x:c r="S89" s="168" t="str">
        <x:v>SINGLE BIT</x:v>
      </x:c>
      <x:c r="T89" s="168"/>
      <x:c r="U89" s="168" t="str">
        <x:v>BOOLEAN_STATE / GM</x:v>
      </x:c>
    </x:row>
    <x:row r="90" ht="170" customHeight="1">
      <x:c r="A90" s="168" t="str">
        <x:v>COOKING-128#016</x:v>
      </x:c>
      <x:c r="B90" s="168" t="str">
        <x:v>G0 · CROSSHATCH_SCORED</x:v>
      </x:c>
      <x:c r="C90" s="168" t="str">
        <x:v>B015</x:v>
      </x:c>
      <x:c r="D90" s="168" t="str">
        <x:v>B015</x:v>
      </x:c>
      <x:c r="E90" s="168" t="n">
        <x:f>IF(AND(C90&lt;&gt;"",D90&lt;&gt;""),IFERROR(VALUE(RIGHT(D90,3))-VALUE(RIGHT(C90,3))+1,D90-C90+1),"")</x:f>
        <x:v>1</x:v>
      </x:c>
      <x:c r="F90" s="168"/>
      <x:c r="G90" s="168"/>
      <x:c r="H90" s="168" t="str">
        <x:v>Surface has been scored in intersecting directions to form a crosshatch pattern.</x:v>
      </x:c>
      <x:c r="I90" s="168" t="str">
        <x:v>0 = not asserted; 1 = asserted</x:v>
      </x:c>
      <x:c r="J90" s="168" t="str">
        <x:v>Boolean state; no additive interpretation</x:v>
      </x:c>
      <x:c r="K90" s="168"/>
      <x:c r="L90" s="168" t="str">
        <x:v>IMPLY(CROSSHATCH_SCORED-&gt;SCORED). It cannot remain active while SCORED is false.</x:v>
      </x:c>
      <x:c r="M90" s="168" t="str">
        <x:v>COOKING-128 v0.1; object/lineage + Model/Rule + provenance</x:v>
      </x:c>
      <x:c r="N90" s="168" t="str">
        <x:v>GM; Primary Cut Geometry. Source §5.</x:v>
      </x:c>
      <x:c r="O90" s="168" t="str">
        <x:v>DRAFT</x:v>
      </x:c>
      <x:c r="P90" s="168" t="str">
        <x:v>PRESENCE-1</x:v>
      </x:c>
      <x:c r="Q90" s="168" t="str">
        <x:v>CROSSHATCH_SCORED</x:v>
      </x:c>
      <x:c r="R90" s="168" t="str">
        <x:v>CROSSHATCH_SCORED</x:v>
      </x:c>
      <x:c r="S90" s="168" t="str">
        <x:v>SINGLE BIT</x:v>
      </x:c>
      <x:c r="T90" s="168"/>
      <x:c r="U90" s="168" t="str">
        <x:v>BOOLEAN_STATE / GM</x:v>
      </x:c>
    </x:row>
    <x:row r="91" ht="170" customHeight="1">
      <x:c r="A91" s="168" t="str">
        <x:v>COOKING-128#017</x:v>
      </x:c>
      <x:c r="B91" s="168" t="str">
        <x:v>G1 · BATON</x:v>
      </x:c>
      <x:c r="C91" s="168" t="str">
        <x:v>B016</x:v>
      </x:c>
      <x:c r="D91" s="168" t="str">
        <x:v>B016</x:v>
      </x:c>
      <x:c r="E91" s="168" t="n">
        <x:f>IF(AND(C91&lt;&gt;"",D91&lt;&gt;""),IFERROR(VALUE(RIGHT(D91,3))-VALUE(RIGHT(C91,3))+1,D91-C91+1),"")</x:f>
        <x:v>1</x:v>
      </x:c>
      <x:c r="F91" s="168"/>
      <x:c r="G91" s="168"/>
      <x:c r="H91" s="168" t="str">
        <x:v>Food has been cut into large elongated rectangular sticks.</x:v>
      </x:c>
      <x:c r="I91" s="168" t="str">
        <x:v>0 = not asserted; 1 = asserted</x:v>
      </x:c>
      <x:c r="J91" s="168" t="str">
        <x:v>Boolean state; no additive interpretation</x:v>
      </x:c>
      <x:c r="K91" s="168"/>
      <x:c r="L91" s="168" t="str">
        <x:v>Root of stick refinement ladder. Canonical BATON-&gt;BATONNET; cross-cut commonly yields LARGE_DICE.</x:v>
      </x:c>
      <x:c r="M91" s="168" t="str">
        <x:v>COOKING-128 v0.1; object/lineage + Model/Rule + provenance</x:v>
      </x:c>
      <x:c r="N91" s="168" t="str">
        <x:v>XR; Precision Cuts and Comminution. Source §5.</x:v>
      </x:c>
      <x:c r="O91" s="168" t="str">
        <x:v>DRAFT</x:v>
      </x:c>
      <x:c r="P91" s="168" t="str">
        <x:v>PRESENCE-1</x:v>
      </x:c>
      <x:c r="Q91" s="168" t="str">
        <x:v>BATON</x:v>
      </x:c>
      <x:c r="R91" s="168" t="str">
        <x:v>BATON</x:v>
      </x:c>
      <x:c r="S91" s="168" t="str">
        <x:v>SINGLE BIT</x:v>
      </x:c>
      <x:c r="T91" s="168"/>
      <x:c r="U91" s="168" t="str">
        <x:v>BOOLEAN_STATE / XR</x:v>
      </x:c>
    </x:row>
    <x:row r="92" ht="170" customHeight="1">
      <x:c r="A92" s="168" t="str">
        <x:v>COOKING-128#018</x:v>
      </x:c>
      <x:c r="B92" s="168" t="str">
        <x:v>G1 · BATONNET</x:v>
      </x:c>
      <x:c r="C92" s="168" t="str">
        <x:v>B017</x:v>
      </x:c>
      <x:c r="D92" s="168" t="str">
        <x:v>B017</x:v>
      </x:c>
      <x:c r="E92" s="168" t="n">
        <x:f>IF(AND(C92&lt;&gt;"",D92&lt;&gt;""),IFERROR(VALUE(RIGHT(D92,3))-VALUE(RIGHT(C92,3))+1,D92-C92+1),"")</x:f>
        <x:v>1</x:v>
      </x:c>
      <x:c r="F92" s="168"/>
      <x:c r="G92" s="168"/>
      <x:c r="H92" s="168" t="str">
        <x:v>Food has been cut into smaller standardized rectangular sticks.</x:v>
      </x:c>
      <x:c r="I92" s="168" t="str">
        <x:v>0 = not asserted; 1 = asserted</x:v>
      </x:c>
      <x:c r="J92" s="168" t="str">
        <x:v>Boolean state; no additive interpretation</x:v>
      </x:c>
      <x:c r="K92" s="168"/>
      <x:c r="L92" s="168" t="str">
        <x:v>Canonical BATONNET-&gt;JULIENNE; cross-cut commonly yields MEDIUM_DICE subject to dimensions.</x:v>
      </x:c>
      <x:c r="M92" s="168" t="str">
        <x:v>COOKING-128 v0.1; object/lineage + Model/Rule + provenance</x:v>
      </x:c>
      <x:c r="N92" s="168" t="str">
        <x:v>XR; Precision Cuts and Comminution. Source §5.</x:v>
      </x:c>
      <x:c r="O92" s="168" t="str">
        <x:v>DRAFT</x:v>
      </x:c>
      <x:c r="P92" s="168" t="str">
        <x:v>PRESENCE-1</x:v>
      </x:c>
      <x:c r="Q92" s="168" t="str">
        <x:v>BATONNET</x:v>
      </x:c>
      <x:c r="R92" s="168" t="str">
        <x:v>BATONNET</x:v>
      </x:c>
      <x:c r="S92" s="168" t="str">
        <x:v>SINGLE BIT</x:v>
      </x:c>
      <x:c r="T92" s="168"/>
      <x:c r="U92" s="168" t="str">
        <x:v>BOOLEAN_STATE / XR</x:v>
      </x:c>
    </x:row>
    <x:row r="93" ht="170" customHeight="1">
      <x:c r="A93" s="168" t="str">
        <x:v>COOKING-128#019</x:v>
      </x:c>
      <x:c r="B93" s="168" t="str">
        <x:v>G1 · JULIENNE</x:v>
      </x:c>
      <x:c r="C93" s="168" t="str">
        <x:v>B018</x:v>
      </x:c>
      <x:c r="D93" s="168" t="str">
        <x:v>B018</x:v>
      </x:c>
      <x:c r="E93" s="168" t="n">
        <x:f>IF(AND(C93&lt;&gt;"",D93&lt;&gt;""),IFERROR(VALUE(RIGHT(D93,3))-VALUE(RIGHT(C93,3))+1,D93-C93+1),"")</x:f>
        <x:v>1</x:v>
      </x:c>
      <x:c r="F93" s="168"/>
      <x:c r="G93" s="168"/>
      <x:c r="H93" s="168" t="str">
        <x:v>Food has been cut into fine matchstick-like strips.</x:v>
      </x:c>
      <x:c r="I93" s="168" t="str">
        <x:v>0 = not asserted; 1 = asserted</x:v>
      </x:c>
      <x:c r="J93" s="168" t="str">
        <x:v>Boolean state; no additive interpretation</x:v>
      </x:c>
      <x:c r="K93" s="168"/>
      <x:c r="L93" s="168" t="str">
        <x:v>Canonical JULIENNE-&gt;FINE_JULIENNE; cross-cut commonly yields SMALL_DICE or BRUNOISE according to dimensional Model.</x:v>
      </x:c>
      <x:c r="M93" s="168" t="str">
        <x:v>COOKING-128 v0.1; object/lineage + Model/Rule + provenance</x:v>
      </x:c>
      <x:c r="N93" s="168" t="str">
        <x:v>XR; Precision Cuts and Comminution. Source §5.</x:v>
      </x:c>
      <x:c r="O93" s="168" t="str">
        <x:v>DRAFT</x:v>
      </x:c>
      <x:c r="P93" s="168" t="str">
        <x:v>PRESENCE-1</x:v>
      </x:c>
      <x:c r="Q93" s="168" t="str">
        <x:v>JULIENNE</x:v>
      </x:c>
      <x:c r="R93" s="168" t="str">
        <x:v>JULIENNE</x:v>
      </x:c>
      <x:c r="S93" s="168" t="str">
        <x:v>SINGLE BIT</x:v>
      </x:c>
      <x:c r="T93" s="168"/>
      <x:c r="U93" s="168" t="str">
        <x:v>BOOLEAN_STATE / XR</x:v>
      </x:c>
    </x:row>
    <x:row r="94" ht="170" customHeight="1">
      <x:c r="A94" s="168" t="str">
        <x:v>COOKING-128#020</x:v>
      </x:c>
      <x:c r="B94" s="168" t="str">
        <x:v>G1 · FINE_JULIENNE</x:v>
      </x:c>
      <x:c r="C94" s="168" t="str">
        <x:v>B019</x:v>
      </x:c>
      <x:c r="D94" s="168" t="str">
        <x:v>B019</x:v>
      </x:c>
      <x:c r="E94" s="168" t="n">
        <x:f>IF(AND(C94&lt;&gt;"",D94&lt;&gt;""),IFERROR(VALUE(RIGHT(D94,3))-VALUE(RIGHT(C94,3))+1,D94-C94+1),"")</x:f>
        <x:v>1</x:v>
      </x:c>
      <x:c r="F94" s="168"/>
      <x:c r="G94" s="168"/>
      <x:c r="H94" s="168" t="str">
        <x:v>Food has been cut into exceptionally fine elongated strips.</x:v>
      </x:c>
      <x:c r="I94" s="168" t="str">
        <x:v>0 = not asserted; 1 = asserted</x:v>
      </x:c>
      <x:c r="J94" s="168" t="str">
        <x:v>Boolean state; no additive interpretation</x:v>
      </x:c>
      <x:c r="K94" s="168"/>
      <x:c r="L94" s="168" t="str">
        <x:v>Fine stick state; cross-cut may yield BRUNOISE or MINCED when dimensions and food structure permit.</x:v>
      </x:c>
      <x:c r="M94" s="168" t="str">
        <x:v>COOKING-128 v0.1; object/lineage + Model/Rule + provenance</x:v>
      </x:c>
      <x:c r="N94" s="168" t="str">
        <x:v>XR; Precision Cuts and Comminution. Source §5.</x:v>
      </x:c>
      <x:c r="O94" s="168" t="str">
        <x:v>DRAFT</x:v>
      </x:c>
      <x:c r="P94" s="168" t="str">
        <x:v>PRESENCE-1</x:v>
      </x:c>
      <x:c r="Q94" s="168" t="str">
        <x:v>FINE_JULIENNE</x:v>
      </x:c>
      <x:c r="R94" s="168" t="str">
        <x:v>FINE_JULIENNE</x:v>
      </x:c>
      <x:c r="S94" s="168" t="str">
        <x:v>SINGLE BIT</x:v>
      </x:c>
      <x:c r="T94" s="168"/>
      <x:c r="U94" s="168" t="str">
        <x:v>BOOLEAN_STATE / XR</x:v>
      </x:c>
    </x:row>
    <x:row r="95" ht="170" customHeight="1">
      <x:c r="A95" s="168" t="str">
        <x:v>COOKING-128#021</x:v>
      </x:c>
      <x:c r="B95" s="168" t="str">
        <x:v>G1 · LARGE_DICE</x:v>
      </x:c>
      <x:c r="C95" s="168" t="str">
        <x:v>B020</x:v>
      </x:c>
      <x:c r="D95" s="168" t="str">
        <x:v>B020</x:v>
      </x:c>
      <x:c r="E95" s="168" t="n">
        <x:f>IF(AND(C95&lt;&gt;"",D95&lt;&gt;""),IFERROR(VALUE(RIGHT(D95,3))-VALUE(RIGHT(C95,3))+1,D95-C95+1),"")</x:f>
        <x:v>1</x:v>
      </x:c>
      <x:c r="F95" s="168"/>
      <x:c r="G95" s="168"/>
      <x:c r="H95" s="168" t="str">
        <x:v>Food has been cut into relatively large cube-like pieces.</x:v>
      </x:c>
      <x:c r="I95" s="168" t="str">
        <x:v>0 = not asserted; 1 = asserted</x:v>
      </x:c>
      <x:c r="J95" s="168" t="str">
        <x:v>Boolean state; no additive interpretation</x:v>
      </x:c>
      <x:c r="K95" s="168"/>
      <x:c r="L95" s="168" t="str">
        <x:v>Root of dice refinement ladder. Canonical LARGE_DICE-&gt;MEDIUM_DICE.</x:v>
      </x:c>
      <x:c r="M95" s="168" t="str">
        <x:v>COOKING-128 v0.1; object/lineage + Model/Rule + provenance</x:v>
      </x:c>
      <x:c r="N95" s="168" t="str">
        <x:v>XR; Precision Cuts and Comminution. Source §5.</x:v>
      </x:c>
      <x:c r="O95" s="168" t="str">
        <x:v>DRAFT</x:v>
      </x:c>
      <x:c r="P95" s="168" t="str">
        <x:v>PRESENCE-1</x:v>
      </x:c>
      <x:c r="Q95" s="168" t="str">
        <x:v>LARGE_DICE</x:v>
      </x:c>
      <x:c r="R95" s="168" t="str">
        <x:v>LARGE_DICE</x:v>
      </x:c>
      <x:c r="S95" s="168" t="str">
        <x:v>SINGLE BIT</x:v>
      </x:c>
      <x:c r="T95" s="168"/>
      <x:c r="U95" s="168" t="str">
        <x:v>BOOLEAN_STATE / XR</x:v>
      </x:c>
    </x:row>
    <x:row r="96" ht="170" customHeight="1">
      <x:c r="A96" s="168" t="str">
        <x:v>COOKING-128#022</x:v>
      </x:c>
      <x:c r="B96" s="168" t="str">
        <x:v>G1 · MEDIUM_DICE</x:v>
      </x:c>
      <x:c r="C96" s="168" t="str">
        <x:v>B021</x:v>
      </x:c>
      <x:c r="D96" s="168" t="str">
        <x:v>B021</x:v>
      </x:c>
      <x:c r="E96" s="168" t="n">
        <x:f>IF(AND(C96&lt;&gt;"",D96&lt;&gt;""),IFERROR(VALUE(RIGHT(D96,3))-VALUE(RIGHT(C96,3))+1,D96-C96+1),"")</x:f>
        <x:v>1</x:v>
      </x:c>
      <x:c r="F96" s="168"/>
      <x:c r="G96" s="168"/>
      <x:c r="H96" s="168" t="str">
        <x:v>Food has been cut into medium cube-like pieces.</x:v>
      </x:c>
      <x:c r="I96" s="168" t="str">
        <x:v>0 = not asserted; 1 = asserted</x:v>
      </x:c>
      <x:c r="J96" s="168" t="str">
        <x:v>Boolean state; no additive interpretation</x:v>
      </x:c>
      <x:c r="K96" s="168"/>
      <x:c r="L96" s="168" t="str">
        <x:v>Canonical MEDIUM_DICE-&gt;SMALL_DICE.</x:v>
      </x:c>
      <x:c r="M96" s="168" t="str">
        <x:v>COOKING-128 v0.1; object/lineage + Model/Rule + provenance</x:v>
      </x:c>
      <x:c r="N96" s="168" t="str">
        <x:v>XR; Precision Cuts and Comminution. Source §5.</x:v>
      </x:c>
      <x:c r="O96" s="168" t="str">
        <x:v>DRAFT</x:v>
      </x:c>
      <x:c r="P96" s="168" t="str">
        <x:v>PRESENCE-1</x:v>
      </x:c>
      <x:c r="Q96" s="168" t="str">
        <x:v>MEDIUM_DICE</x:v>
      </x:c>
      <x:c r="R96" s="168" t="str">
        <x:v>MEDIUM_DICE</x:v>
      </x:c>
      <x:c r="S96" s="168" t="str">
        <x:v>SINGLE BIT</x:v>
      </x:c>
      <x:c r="T96" s="168"/>
      <x:c r="U96" s="168" t="str">
        <x:v>BOOLEAN_STATE / XR</x:v>
      </x:c>
    </x:row>
    <x:row r="97" ht="170" customHeight="1">
      <x:c r="A97" s="168" t="str">
        <x:v>COOKING-128#023</x:v>
      </x:c>
      <x:c r="B97" s="168" t="str">
        <x:v>G1 · SMALL_DICE</x:v>
      </x:c>
      <x:c r="C97" s="168" t="str">
        <x:v>B022</x:v>
      </x:c>
      <x:c r="D97" s="168" t="str">
        <x:v>B022</x:v>
      </x:c>
      <x:c r="E97" s="168" t="n">
        <x:f>IF(AND(C97&lt;&gt;"",D97&lt;&gt;""),IFERROR(VALUE(RIGHT(D97,3))-VALUE(RIGHT(C97,3))+1,D97-C97+1),"")</x:f>
        <x:v>1</x:v>
      </x:c>
      <x:c r="F97" s="168"/>
      <x:c r="G97" s="168"/>
      <x:c r="H97" s="168" t="str">
        <x:v>Food has been cut into small cube-like pieces.</x:v>
      </x:c>
      <x:c r="I97" s="168" t="str">
        <x:v>0 = not asserted; 1 = asserted</x:v>
      </x:c>
      <x:c r="J97" s="168" t="str">
        <x:v>Boolean state; no additive interpretation</x:v>
      </x:c>
      <x:c r="K97" s="168"/>
      <x:c r="L97" s="168" t="str">
        <x:v>Canonical SMALL_DICE-&gt;BRUNOISE. Natural-language labels such as fine dice are resolved by a dimensional Model, not by the bit alone.</x:v>
      </x:c>
      <x:c r="M97" s="168" t="str">
        <x:v>COOKING-128 v0.1; object/lineage + Model/Rule + provenance</x:v>
      </x:c>
      <x:c r="N97" s="168" t="str">
        <x:v>XR; Precision Cuts and Comminution. Source §5.</x:v>
      </x:c>
      <x:c r="O97" s="168" t="str">
        <x:v>DRAFT</x:v>
      </x:c>
      <x:c r="P97" s="168" t="str">
        <x:v>PRESENCE-1</x:v>
      </x:c>
      <x:c r="Q97" s="168" t="str">
        <x:v>SMALL_DICE</x:v>
      </x:c>
      <x:c r="R97" s="168" t="str">
        <x:v>SMALL_DICE</x:v>
      </x:c>
      <x:c r="S97" s="168" t="str">
        <x:v>SINGLE BIT</x:v>
      </x:c>
      <x:c r="T97" s="168"/>
      <x:c r="U97" s="168" t="str">
        <x:v>BOOLEAN_STATE / XR</x:v>
      </x:c>
    </x:row>
    <x:row r="98" ht="170" customHeight="1">
      <x:c r="A98" s="168" t="str">
        <x:v>COOKING-128#024</x:v>
      </x:c>
      <x:c r="B98" s="168" t="str">
        <x:v>G1 · BRUNOISE</x:v>
      </x:c>
      <x:c r="C98" s="168" t="str">
        <x:v>B023</x:v>
      </x:c>
      <x:c r="D98" s="168" t="str">
        <x:v>B023</x:v>
      </x:c>
      <x:c r="E98" s="168" t="n">
        <x:f>IF(AND(C98&lt;&gt;"",D98&lt;&gt;""),IFERROR(VALUE(RIGHT(D98,3))-VALUE(RIGHT(C98,3))+1,D98-C98+1),"")</x:f>
        <x:v>1</x:v>
      </x:c>
      <x:c r="F98" s="168"/>
      <x:c r="G98" s="168"/>
      <x:c r="H98" s="168" t="str">
        <x:v>Food has been cut into very fine, approximately uniform cubes.</x:v>
      </x:c>
      <x:c r="I98" s="168" t="str">
        <x:v>0 = not asserted; 1 = asserted</x:v>
      </x:c>
      <x:c r="J98" s="168" t="str">
        <x:v>Boolean state; no additive interpretation</x:v>
      </x:c>
      <x:c r="K98" s="168"/>
      <x:c r="L98" s="168" t="str">
        <x:v>Canonical BRUNOISE-&gt;MINCED where further reduction is intended.</x:v>
      </x:c>
      <x:c r="M98" s="168" t="str">
        <x:v>COOKING-128 v0.1; object/lineage + Model/Rule + provenance</x:v>
      </x:c>
      <x:c r="N98" s="168" t="str">
        <x:v>XR; Precision Cuts and Comminution. Source §5.</x:v>
      </x:c>
      <x:c r="O98" s="168" t="str">
        <x:v>DRAFT</x:v>
      </x:c>
      <x:c r="P98" s="168" t="str">
        <x:v>PRESENCE-1</x:v>
      </x:c>
      <x:c r="Q98" s="168" t="str">
        <x:v>BRUNOISE</x:v>
      </x:c>
      <x:c r="R98" s="168" t="str">
        <x:v>BRUNOISE</x:v>
      </x:c>
      <x:c r="S98" s="168" t="str">
        <x:v>SINGLE BIT</x:v>
      </x:c>
      <x:c r="T98" s="168"/>
      <x:c r="U98" s="168" t="str">
        <x:v>BOOLEAN_STATE / XR</x:v>
      </x:c>
    </x:row>
    <x:row r="99" ht="170" customHeight="1">
      <x:c r="A99" s="168" t="str">
        <x:v>COOKING-128#025</x:v>
      </x:c>
      <x:c r="B99" s="168" t="str">
        <x:v>G1 · MINCED</x:v>
      </x:c>
      <x:c r="C99" s="168" t="str">
        <x:v>B024</x:v>
      </x:c>
      <x:c r="D99" s="168" t="str">
        <x:v>B024</x:v>
      </x:c>
      <x:c r="E99" s="168" t="n">
        <x:f>IF(AND(C99&lt;&gt;"",D99&lt;&gt;""),IFERROR(VALUE(RIGHT(D99,3))-VALUE(RIGHT(C99,3))+1,D99-C99+1),"")</x:f>
        <x:v>1</x:v>
      </x:c>
      <x:c r="F99" s="168"/>
      <x:c r="G99" s="168"/>
      <x:c r="H99" s="168" t="str">
        <x:v>Food has been reduced into very small discrete particles.</x:v>
      </x:c>
      <x:c r="I99" s="168" t="str">
        <x:v>0 = not asserted; 1 = asserted</x:v>
      </x:c>
      <x:c r="J99" s="168" t="str">
        <x:v>Boolean state; no additive interpretation</x:v>
      </x:c>
      <x:c r="K99" s="168"/>
      <x:c r="L99" s="168" t="str">
        <x:v>Canonical MINCED-&gt;MICRO_MINCED. Ordinary cutting Operators cannot reconstruct larger dice from this state.</x:v>
      </x:c>
      <x:c r="M99" s="168" t="str">
        <x:v>COOKING-128 v0.1; object/lineage + Model/Rule + provenance</x:v>
      </x:c>
      <x:c r="N99" s="168" t="str">
        <x:v>XR; Precision Cuts and Comminution. Source §5.</x:v>
      </x:c>
      <x:c r="O99" s="168" t="str">
        <x:v>DRAFT</x:v>
      </x:c>
      <x:c r="P99" s="168" t="str">
        <x:v>PRESENCE-1</x:v>
      </x:c>
      <x:c r="Q99" s="168" t="str">
        <x:v>MINCED</x:v>
      </x:c>
      <x:c r="R99" s="168" t="str">
        <x:v>MINCED</x:v>
      </x:c>
      <x:c r="S99" s="168" t="str">
        <x:v>SINGLE BIT</x:v>
      </x:c>
      <x:c r="T99" s="168"/>
      <x:c r="U99" s="168" t="str">
        <x:v>BOOLEAN_STATE / XR</x:v>
      </x:c>
    </x:row>
    <x:row r="100" ht="170" customHeight="1">
      <x:c r="A100" s="168" t="str">
        <x:v>COOKING-128#026</x:v>
      </x:c>
      <x:c r="B100" s="168" t="str">
        <x:v>G1 · MICRO_MINCED</x:v>
      </x:c>
      <x:c r="C100" s="168" t="str">
        <x:v>B025</x:v>
      </x:c>
      <x:c r="D100" s="168" t="str">
        <x:v>B025</x:v>
      </x:c>
      <x:c r="E100" s="168" t="n">
        <x:f>IF(AND(C100&lt;&gt;"",D100&lt;&gt;""),IFERROR(VALUE(RIGHT(D100,3))-VALUE(RIGHT(C100,3))+1,D100-C100+1),"")</x:f>
        <x:v>1</x:v>
      </x:c>
      <x:c r="F100" s="168"/>
      <x:c r="G100" s="168"/>
      <x:c r="H100" s="168" t="str">
        <x:v>Food has been reduced beyond ordinary mince into extremely fine particles while remaining non-paste.</x:v>
      </x:c>
      <x:c r="I100" s="168" t="str">
        <x:v>0 = not asserted; 1 = asserted</x:v>
      </x:c>
      <x:c r="J100" s="168" t="str">
        <x:v>Boolean state; no additive interpretation</x:v>
      </x:c>
      <x:c r="K100" s="168"/>
      <x:c r="L100" s="168" t="str">
        <x:v>Finest discrete knife-cut particle state in v0.1; may continue into blending/puree branches where structurally meaningful.</x:v>
      </x:c>
      <x:c r="M100" s="168" t="str">
        <x:v>COOKING-128 v0.1; object/lineage + Model/Rule + provenance</x:v>
      </x:c>
      <x:c r="N100" s="168" t="str">
        <x:v>XR; Precision Cuts and Comminution. Source §5.</x:v>
      </x:c>
      <x:c r="O100" s="168" t="str">
        <x:v>DRAFT</x:v>
      </x:c>
      <x:c r="P100" s="168" t="str">
        <x:v>PRESENCE-1</x:v>
      </x:c>
      <x:c r="Q100" s="168" t="str">
        <x:v>MICRO_MINCED</x:v>
      </x:c>
      <x:c r="R100" s="168" t="str">
        <x:v>MICRO_MINCED</x:v>
      </x:c>
      <x:c r="S100" s="168" t="str">
        <x:v>SINGLE BIT</x:v>
      </x:c>
      <x:c r="T100" s="168"/>
      <x:c r="U100" s="168" t="str">
        <x:v>BOOLEAN_STATE / XR</x:v>
      </x:c>
    </x:row>
    <x:row r="101" ht="170" customHeight="1">
      <x:c r="A101" s="168" t="str">
        <x:v>COOKING-128#027</x:v>
      </x:c>
      <x:c r="B101" s="168" t="str">
        <x:v>G1 · CRUSHED</x:v>
      </x:c>
      <x:c r="C101" s="168" t="str">
        <x:v>B026</x:v>
      </x:c>
      <x:c r="D101" s="168" t="str">
        <x:v>B026</x:v>
      </x:c>
      <x:c r="E101" s="168" t="n">
        <x:f>IF(AND(C101&lt;&gt;"",D101&lt;&gt;""),IFERROR(VALUE(RIGHT(D101,3))-VALUE(RIGHT(C101,3))+1,D101-C101+1),"")</x:f>
        <x:v>1</x:v>
      </x:c>
      <x:c r="F101" s="168"/>
      <x:c r="G101" s="168"/>
      <x:c r="H101" s="168" t="str">
        <x:v>Food structure has been broken primarily by compressive force rather than precise cutting.</x:v>
      </x:c>
      <x:c r="I101" s="168" t="str">
        <x:v>0 = not asserted; 1 = asserted</x:v>
      </x:c>
      <x:c r="J101" s="168" t="str">
        <x:v>Boolean state; no additive interpretation</x:v>
      </x:c>
      <x:c r="K101" s="168"/>
      <x:c r="L101" s="168" t="str">
        <x:v>Branch state. May continue to mince, grind, mash, or blend depending on food and Operator compatibility.</x:v>
      </x:c>
      <x:c r="M101" s="168" t="str">
        <x:v>COOKING-128 v0.1; object/lineage + Model/Rule + provenance</x:v>
      </x:c>
      <x:c r="N101" s="168" t="str">
        <x:v>XB; Precision Cuts and Comminution. Source §5.</x:v>
      </x:c>
      <x:c r="O101" s="168" t="str">
        <x:v>DRAFT</x:v>
      </x:c>
      <x:c r="P101" s="168" t="str">
        <x:v>PRESENCE-1</x:v>
      </x:c>
      <x:c r="Q101" s="168" t="str">
        <x:v>CRUSHED</x:v>
      </x:c>
      <x:c r="R101" s="168" t="str">
        <x:v>CRUSHED</x:v>
      </x:c>
      <x:c r="S101" s="168" t="str">
        <x:v>SINGLE BIT</x:v>
      </x:c>
      <x:c r="T101" s="168"/>
      <x:c r="U101" s="168" t="str">
        <x:v>BOOLEAN_STATE / XB</x:v>
      </x:c>
    </x:row>
    <x:row r="102" ht="170" customHeight="1">
      <x:c r="A102" s="168" t="str">
        <x:v>COOKING-128#028</x:v>
      </x:c>
      <x:c r="B102" s="168" t="str">
        <x:v>G1 · GRATED</x:v>
      </x:c>
      <x:c r="C102" s="168" t="str">
        <x:v>B027</x:v>
      </x:c>
      <x:c r="D102" s="168" t="str">
        <x:v>B027</x:v>
      </x:c>
      <x:c r="E102" s="168" t="n">
        <x:f>IF(AND(C102&lt;&gt;"",D102&lt;&gt;""),IFERROR(VALUE(RIGHT(D102,3))-VALUE(RIGHT(C102,3))+1,D102-C102+1),"")</x:f>
        <x:v>1</x:v>
      </x:c>
      <x:c r="F102" s="168"/>
      <x:c r="G102" s="168"/>
      <x:c r="H102" s="168" t="str">
        <x:v>Food has been mechanically reduced through a grating surface.</x:v>
      </x:c>
      <x:c r="I102" s="168" t="str">
        <x:v>0 = not asserted; 1 = asserted</x:v>
      </x:c>
      <x:c r="J102" s="168" t="str">
        <x:v>Boolean state; no additive interpretation</x:v>
      </x:c>
      <x:c r="K102" s="168"/>
      <x:c r="L102" s="168" t="str">
        <x:v>Branch state. May continue to finer grind, mince, blend, or other transformations; not part of a universal knife-cut rank.</x:v>
      </x:c>
      <x:c r="M102" s="168" t="str">
        <x:v>COOKING-128 v0.1; object/lineage + Model/Rule + provenance</x:v>
      </x:c>
      <x:c r="N102" s="168" t="str">
        <x:v>XB; Precision Cuts and Comminution. Source §5.</x:v>
      </x:c>
      <x:c r="O102" s="168" t="str">
        <x:v>DRAFT</x:v>
      </x:c>
      <x:c r="P102" s="168" t="str">
        <x:v>PRESENCE-1</x:v>
      </x:c>
      <x:c r="Q102" s="168" t="str">
        <x:v>GRATED</x:v>
      </x:c>
      <x:c r="R102" s="168" t="str">
        <x:v>GRATED</x:v>
      </x:c>
      <x:c r="S102" s="168" t="str">
        <x:v>SINGLE BIT</x:v>
      </x:c>
      <x:c r="T102" s="168"/>
      <x:c r="U102" s="168" t="str">
        <x:v>BOOLEAN_STATE / XB</x:v>
      </x:c>
    </x:row>
    <x:row r="103" ht="170" customHeight="1">
      <x:c r="A103" s="168" t="str">
        <x:v>COOKING-128#029</x:v>
      </x:c>
      <x:c r="B103" s="168" t="str">
        <x:v>G1 · SHREDDED</x:v>
      </x:c>
      <x:c r="C103" s="168" t="str">
        <x:v>B028</x:v>
      </x:c>
      <x:c r="D103" s="168" t="str">
        <x:v>B028</x:v>
      </x:c>
      <x:c r="E103" s="168" t="n">
        <x:f>IF(AND(C103&lt;&gt;"",D103&lt;&gt;""),IFERROR(VALUE(RIGHT(D103,3))-VALUE(RIGHT(C103,3))+1,D103-C103+1),"")</x:f>
        <x:v>1</x:v>
      </x:c>
      <x:c r="F103" s="168"/>
      <x:c r="G103" s="168"/>
      <x:c r="H103" s="168" t="str">
        <x:v>Food has been reduced into elongated irregular strands or strips.</x:v>
      </x:c>
      <x:c r="I103" s="168" t="str">
        <x:v>0 = not asserted; 1 = asserted</x:v>
      </x:c>
      <x:c r="J103" s="168" t="str">
        <x:v>Boolean state; no additive interpretation</x:v>
      </x:c>
      <x:c r="K103" s="168"/>
      <x:c r="L103" s="168" t="str">
        <x:v>Branch state. May continue to finer chop, mince, grind, or blend where compatible.</x:v>
      </x:c>
      <x:c r="M103" s="168" t="str">
        <x:v>COOKING-128 v0.1; object/lineage + Model/Rule + provenance</x:v>
      </x:c>
      <x:c r="N103" s="168" t="str">
        <x:v>XB; Precision Cuts and Comminution. Source §5.</x:v>
      </x:c>
      <x:c r="O103" s="168" t="str">
        <x:v>DRAFT</x:v>
      </x:c>
      <x:c r="P103" s="168" t="str">
        <x:v>PRESENCE-1</x:v>
      </x:c>
      <x:c r="Q103" s="168" t="str">
        <x:v>SHREDDED</x:v>
      </x:c>
      <x:c r="R103" s="168" t="str">
        <x:v>SHREDDED</x:v>
      </x:c>
      <x:c r="S103" s="168" t="str">
        <x:v>SINGLE BIT</x:v>
      </x:c>
      <x:c r="T103" s="168"/>
      <x:c r="U103" s="168" t="str">
        <x:v>BOOLEAN_STATE / XB</x:v>
      </x:c>
    </x:row>
    <x:row r="104" ht="170" customHeight="1">
      <x:c r="A104" s="168" t="str">
        <x:v>COOKING-128#030</x:v>
      </x:c>
      <x:c r="B104" s="168" t="str">
        <x:v>G1 · GROUND</x:v>
      </x:c>
      <x:c r="C104" s="168" t="str">
        <x:v>B029</x:v>
      </x:c>
      <x:c r="D104" s="168" t="str">
        <x:v>B029</x:v>
      </x:c>
      <x:c r="E104" s="168" t="n">
        <x:f>IF(AND(C104&lt;&gt;"",D104&lt;&gt;""),IFERROR(VALUE(RIGHT(D104,3))-VALUE(RIGHT(C104,3))+1,D104-C104+1),"")</x:f>
        <x:v>1</x:v>
      </x:c>
      <x:c r="F104" s="168"/>
      <x:c r="G104" s="168"/>
      <x:c r="H104" s="168" t="str">
        <x:v>Food has been mechanically reduced into small particles through grinding.</x:v>
      </x:c>
      <x:c r="I104" s="168" t="str">
        <x:v>0 = not asserted; 1 = asserted</x:v>
      </x:c>
      <x:c r="J104" s="168" t="str">
        <x:v>Boolean state; no additive interpretation</x:v>
      </x:c>
      <x:c r="K104" s="168"/>
      <x:c r="L104" s="168" t="str">
        <x:v>Canonical compatible refinement GROUND-&gt;MILLED when material and equipment permit.</x:v>
      </x:c>
      <x:c r="M104" s="168" t="str">
        <x:v>COOKING-128 v0.1; object/lineage + Model/Rule + provenance</x:v>
      </x:c>
      <x:c r="N104" s="168" t="str">
        <x:v>XR; Precision Cuts and Comminution. Source §5.</x:v>
      </x:c>
      <x:c r="O104" s="168" t="str">
        <x:v>DRAFT</x:v>
      </x:c>
      <x:c r="P104" s="168" t="str">
        <x:v>PRESENCE-1</x:v>
      </x:c>
      <x:c r="Q104" s="168" t="str">
        <x:v>GROUND</x:v>
      </x:c>
      <x:c r="R104" s="168" t="str">
        <x:v>GROUND</x:v>
      </x:c>
      <x:c r="S104" s="168" t="str">
        <x:v>SINGLE BIT</x:v>
      </x:c>
      <x:c r="T104" s="168"/>
      <x:c r="U104" s="168" t="str">
        <x:v>BOOLEAN_STATE / XR</x:v>
      </x:c>
    </x:row>
    <x:row r="105" ht="170" customHeight="1">
      <x:c r="A105" s="168" t="str">
        <x:v>COOKING-128#031</x:v>
      </x:c>
      <x:c r="B105" s="168" t="str">
        <x:v>G1 · MILLED</x:v>
      </x:c>
      <x:c r="C105" s="168" t="str">
        <x:v>B030</x:v>
      </x:c>
      <x:c r="D105" s="168" t="str">
        <x:v>B030</x:v>
      </x:c>
      <x:c r="E105" s="168" t="n">
        <x:f>IF(AND(C105&lt;&gt;"",D105&lt;&gt;""),IFERROR(VALUE(RIGHT(D105,3))-VALUE(RIGHT(C105,3))+1,D105-C105+1),"")</x:f>
        <x:v>1</x:v>
      </x:c>
      <x:c r="F105" s="168"/>
      <x:c r="G105" s="168"/>
      <x:c r="H105" s="168" t="str">
        <x:v>Food has undergone fine grinding toward flour, meal, powder, or similarly fine particulate material.</x:v>
      </x:c>
      <x:c r="I105" s="168" t="str">
        <x:v>0 = not asserted; 1 = asserted</x:v>
      </x:c>
      <x:c r="J105" s="168" t="str">
        <x:v>Boolean state; no additive interpretation</x:v>
      </x:c>
      <x:c r="K105" s="168"/>
      <x:c r="L105" s="168" t="str">
        <x:v>Finest named dry particle-reduction state in v0.1. Further processing normally changes another semantic group rather than reversing milling.</x:v>
      </x:c>
      <x:c r="M105" s="168" t="str">
        <x:v>COOKING-128 v0.1; object/lineage + Model/Rule + provenance</x:v>
      </x:c>
      <x:c r="N105" s="168" t="str">
        <x:v>XR; Precision Cuts and Comminution. Source §5.</x:v>
      </x:c>
      <x:c r="O105" s="168" t="str">
        <x:v>DRAFT</x:v>
      </x:c>
      <x:c r="P105" s="168" t="str">
        <x:v>PRESENCE-1</x:v>
      </x:c>
      <x:c r="Q105" s="168" t="str">
        <x:v>MILLED</x:v>
      </x:c>
      <x:c r="R105" s="168" t="str">
        <x:v>MILLED</x:v>
      </x:c>
      <x:c r="S105" s="168" t="str">
        <x:v>SINGLE BIT</x:v>
      </x:c>
      <x:c r="T105" s="168"/>
      <x:c r="U105" s="168" t="str">
        <x:v>BOOLEAN_STATE / XR</x:v>
      </x:c>
    </x:row>
    <x:row r="106" ht="170" customHeight="1">
      <x:c r="A106" s="168" t="str">
        <x:v>COOKING-128#032</x:v>
      </x:c>
      <x:c r="B106" s="168" t="str">
        <x:v>G1 · RICED</x:v>
      </x:c>
      <x:c r="C106" s="168" t="str">
        <x:v>B031</x:v>
      </x:c>
      <x:c r="D106" s="168" t="str">
        <x:v>B031</x:v>
      </x:c>
      <x:c r="E106" s="168" t="n">
        <x:f>IF(AND(C106&lt;&gt;"",D106&lt;&gt;""),IFERROR(VALUE(RIGHT(D106,3))-VALUE(RIGHT(C106,3))+1,D106-C106+1),"")</x:f>
        <x:v>1</x:v>
      </x:c>
      <x:c r="F106" s="168"/>
      <x:c r="G106" s="168"/>
      <x:c r="H106" s="168" t="str">
        <x:v>Soft food has been forced through small openings to form small rice-like particles.</x:v>
      </x:c>
      <x:c r="I106" s="168" t="str">
        <x:v>0 = not asserted; 1 = asserted</x:v>
      </x:c>
      <x:c r="J106" s="168" t="str">
        <x:v>Boolean state; no additive interpretation</x:v>
      </x:c>
      <x:c r="K106" s="168"/>
      <x:c r="L106" s="168" t="str">
        <x:v>Branch state commonly capable of continuing to MASHED, BLENDED, or other soft-texture transformations.</x:v>
      </x:c>
      <x:c r="M106" s="168" t="str">
        <x:v>COOKING-128 v0.1; object/lineage + Model/Rule + provenance</x:v>
      </x:c>
      <x:c r="N106" s="168" t="str">
        <x:v>XB; Precision Cuts and Comminution. Source §5.</x:v>
      </x:c>
      <x:c r="O106" s="168" t="str">
        <x:v>DRAFT</x:v>
      </x:c>
      <x:c r="P106" s="168" t="str">
        <x:v>PRESENCE-1</x:v>
      </x:c>
      <x:c r="Q106" s="168" t="str">
        <x:v>RICED</x:v>
      </x:c>
      <x:c r="R106" s="168" t="str">
        <x:v>RICED</x:v>
      </x:c>
      <x:c r="S106" s="168" t="str">
        <x:v>SINGLE BIT</x:v>
      </x:c>
      <x:c r="T106" s="168"/>
      <x:c r="U106" s="168" t="str">
        <x:v>BOOLEAN_STATE / XB</x:v>
      </x:c>
    </x:row>
    <x:row r="107" ht="170" customHeight="1">
      <x:c r="A107" s="168" t="str">
        <x:v>COOKING-128#033</x:v>
      </x:c>
      <x:c r="B107" s="168" t="str">
        <x:v>G2 · TRIMMED</x:v>
      </x:c>
      <x:c r="C107" s="168" t="str">
        <x:v>B032</x:v>
      </x:c>
      <x:c r="D107" s="168" t="str">
        <x:v>B032</x:v>
      </x:c>
      <x:c r="E107" s="168" t="n">
        <x:f>IF(AND(C107&lt;&gt;"",D107&lt;&gt;""),IFERROR(VALUE(RIGHT(D107,3))-VALUE(RIGHT(C107,3))+1,D107-C107+1),"")</x:f>
        <x:v>1</x:v>
      </x:c>
      <x:c r="F107" s="168"/>
      <x:c r="G107" s="168"/>
      <x:c r="H107" s="168" t="str">
        <x:v>Unwanted edges, ends, fat, connective tissue, damaged material, or excess portions have been removed.</x:v>
      </x:c>
      <x:c r="I107" s="168" t="str">
        <x:v>0 = not asserted; 1 = asserted</x:v>
      </x:c>
      <x:c r="J107" s="168" t="str">
        <x:v>Boolean state; no additive interpretation</x:v>
      </x:c>
      <x:c r="K107" s="168"/>
      <x:c r="L107" s="168" t="str">
        <x:v>Sticky process state. SET once the operation is validly completed; may coexist with other surface-preparation states. No universal implication is assumed unless a recipe/Ruleset declares one.</x:v>
      </x:c>
      <x:c r="M107" s="168" t="str">
        <x:v>COOKING-128 v0.1; object/lineage + Model/Rule + provenance</x:v>
      </x:c>
      <x:c r="N107" s="168" t="str">
        <x:v>SP; Surface Preparation and Forming. Source §5.</x:v>
      </x:c>
      <x:c r="O107" s="168" t="str">
        <x:v>DRAFT</x:v>
      </x:c>
      <x:c r="P107" s="168" t="str">
        <x:v>PRESENCE-1</x:v>
      </x:c>
      <x:c r="Q107" s="168" t="str">
        <x:v>TRIMMED</x:v>
      </x:c>
      <x:c r="R107" s="168" t="str">
        <x:v>TRIMMED</x:v>
      </x:c>
      <x:c r="S107" s="168" t="str">
        <x:v>SINGLE BIT</x:v>
      </x:c>
      <x:c r="T107" s="168"/>
      <x:c r="U107" s="168" t="str">
        <x:v>BOOLEAN_STATE / SP</x:v>
      </x:c>
    </x:row>
    <x:row r="108" ht="170" customHeight="1">
      <x:c r="A108" s="168" t="str">
        <x:v>COOKING-128#034</x:v>
      </x:c>
      <x:c r="B108" s="168" t="str">
        <x:v>G2 · PEELED</x:v>
      </x:c>
      <x:c r="C108" s="168" t="str">
        <x:v>B033</x:v>
      </x:c>
      <x:c r="D108" s="168" t="str">
        <x:v>B033</x:v>
      </x:c>
      <x:c r="E108" s="168" t="n">
        <x:f>IF(AND(C108&lt;&gt;"",D108&lt;&gt;""),IFERROR(VALUE(RIGHT(D108,3))-VALUE(RIGHT(C108,3))+1,D108-C108+1),"")</x:f>
        <x:v>1</x:v>
      </x:c>
      <x:c r="F108" s="168"/>
      <x:c r="G108" s="168"/>
      <x:c r="H108" s="168" t="str">
        <x:v>Outer peel or rind has been removed.</x:v>
      </x:c>
      <x:c r="I108" s="168" t="str">
        <x:v>0 = not asserted; 1 = asserted</x:v>
      </x:c>
      <x:c r="J108" s="168" t="str">
        <x:v>Boolean state; no additive interpretation</x:v>
      </x:c>
      <x:c r="K108" s="168"/>
      <x:c r="L108" s="168" t="str">
        <x:v>Sticky process state. SET once the operation is validly completed; may coexist with other surface-preparation states. No universal implication is assumed unless a recipe/Ruleset declares one.</x:v>
      </x:c>
      <x:c r="M108" s="168" t="str">
        <x:v>COOKING-128 v0.1; object/lineage + Model/Rule + provenance</x:v>
      </x:c>
      <x:c r="N108" s="168" t="str">
        <x:v>SP; Surface Preparation and Forming. Source §5.</x:v>
      </x:c>
      <x:c r="O108" s="168" t="str">
        <x:v>DRAFT</x:v>
      </x:c>
      <x:c r="P108" s="168" t="str">
        <x:v>PRESENCE-1</x:v>
      </x:c>
      <x:c r="Q108" s="168" t="str">
        <x:v>PEELED</x:v>
      </x:c>
      <x:c r="R108" s="168" t="str">
        <x:v>PEELED</x:v>
      </x:c>
      <x:c r="S108" s="168" t="str">
        <x:v>SINGLE BIT</x:v>
      </x:c>
      <x:c r="T108" s="168"/>
      <x:c r="U108" s="168" t="str">
        <x:v>BOOLEAN_STATE / SP</x:v>
      </x:c>
    </x:row>
    <x:row r="109" ht="170" customHeight="1">
      <x:c r="A109" s="168" t="str">
        <x:v>COOKING-128#035</x:v>
      </x:c>
      <x:c r="B109" s="168" t="str">
        <x:v>G2 · SKINNED</x:v>
      </x:c>
      <x:c r="C109" s="168" t="str">
        <x:v>B034</x:v>
      </x:c>
      <x:c r="D109" s="168" t="str">
        <x:v>B034</x:v>
      </x:c>
      <x:c r="E109" s="168" t="n">
        <x:f>IF(AND(C109&lt;&gt;"",D109&lt;&gt;""),IFERROR(VALUE(RIGHT(D109,3))-VALUE(RIGHT(C109,3))+1,D109-C109+1),"")</x:f>
        <x:v>1</x:v>
      </x:c>
      <x:c r="F109" s="168"/>
      <x:c r="G109" s="168"/>
      <x:c r="H109" s="168" t="str">
        <x:v>Skin or membrane has been removed from meat, fish, produce, or another ingredient.</x:v>
      </x:c>
      <x:c r="I109" s="168" t="str">
        <x:v>0 = not asserted; 1 = asserted</x:v>
      </x:c>
      <x:c r="J109" s="168" t="str">
        <x:v>Boolean state; no additive interpretation</x:v>
      </x:c>
      <x:c r="K109" s="168"/>
      <x:c r="L109" s="168" t="str">
        <x:v>Sticky process state. SET once the operation is validly completed; may coexist with other surface-preparation states. No universal implication is assumed unless a recipe/Ruleset declares one.</x:v>
      </x:c>
      <x:c r="M109" s="168" t="str">
        <x:v>COOKING-128 v0.1; object/lineage + Model/Rule + provenance</x:v>
      </x:c>
      <x:c r="N109" s="168" t="str">
        <x:v>SP; Surface Preparation and Forming. Source §5.</x:v>
      </x:c>
      <x:c r="O109" s="168" t="str">
        <x:v>DRAFT</x:v>
      </x:c>
      <x:c r="P109" s="168" t="str">
        <x:v>PRESENCE-1</x:v>
      </x:c>
      <x:c r="Q109" s="168" t="str">
        <x:v>SKINNED</x:v>
      </x:c>
      <x:c r="R109" s="168" t="str">
        <x:v>SKINNED</x:v>
      </x:c>
      <x:c r="S109" s="168" t="str">
        <x:v>SINGLE BIT</x:v>
      </x:c>
      <x:c r="T109" s="168"/>
      <x:c r="U109" s="168" t="str">
        <x:v>BOOLEAN_STATE / SP</x:v>
      </x:c>
    </x:row>
    <x:row r="110" ht="170" customHeight="1">
      <x:c r="A110" s="168" t="str">
        <x:v>COOKING-128#036</x:v>
      </x:c>
      <x:c r="B110" s="168" t="str">
        <x:v>G2 · CORED</x:v>
      </x:c>
      <x:c r="C110" s="168" t="str">
        <x:v>B035</x:v>
      </x:c>
      <x:c r="D110" s="168" t="str">
        <x:v>B035</x:v>
      </x:c>
      <x:c r="E110" s="168" t="n">
        <x:f>IF(AND(C110&lt;&gt;"",D110&lt;&gt;""),IFERROR(VALUE(RIGHT(D110,3))-VALUE(RIGHT(C110,3))+1,D110-C110+1),"")</x:f>
        <x:v>1</x:v>
      </x:c>
      <x:c r="F110" s="168"/>
      <x:c r="G110" s="168"/>
      <x:c r="H110" s="168" t="str">
        <x:v>Central core structure has been removed.</x:v>
      </x:c>
      <x:c r="I110" s="168" t="str">
        <x:v>0 = not asserted; 1 = asserted</x:v>
      </x:c>
      <x:c r="J110" s="168" t="str">
        <x:v>Boolean state; no additive interpretation</x:v>
      </x:c>
      <x:c r="K110" s="168"/>
      <x:c r="L110" s="168" t="str">
        <x:v>Sticky process state. SET once the operation is validly completed; may coexist with other surface-preparation states. No universal implication is assumed unless a recipe/Ruleset declares one.</x:v>
      </x:c>
      <x:c r="M110" s="168" t="str">
        <x:v>COOKING-128 v0.1; object/lineage + Model/Rule + provenance</x:v>
      </x:c>
      <x:c r="N110" s="168" t="str">
        <x:v>SP; Surface Preparation and Forming. Source §5.</x:v>
      </x:c>
      <x:c r="O110" s="168" t="str">
        <x:v>DRAFT</x:v>
      </x:c>
      <x:c r="P110" s="168" t="str">
        <x:v>PRESENCE-1</x:v>
      </x:c>
      <x:c r="Q110" s="168" t="str">
        <x:v>CORED</x:v>
      </x:c>
      <x:c r="R110" s="168" t="str">
        <x:v>CORED</x:v>
      </x:c>
      <x:c r="S110" s="168" t="str">
        <x:v>SINGLE BIT</x:v>
      </x:c>
      <x:c r="T110" s="168"/>
      <x:c r="U110" s="168" t="str">
        <x:v>BOOLEAN_STATE / SP</x:v>
      </x:c>
    </x:row>
    <x:row r="111" ht="170" customHeight="1">
      <x:c r="A111" s="168" t="str">
        <x:v>COOKING-128#037</x:v>
      </x:c>
      <x:c r="B111" s="168" t="str">
        <x:v>G2 · SEEDED</x:v>
      </x:c>
      <x:c r="C111" s="168" t="str">
        <x:v>B036</x:v>
      </x:c>
      <x:c r="D111" s="168" t="str">
        <x:v>B036</x:v>
      </x:c>
      <x:c r="E111" s="168" t="n">
        <x:f>IF(AND(C111&lt;&gt;"",D111&lt;&gt;""),IFERROR(VALUE(RIGHT(D111,3))-VALUE(RIGHT(C111,3))+1,D111-C111+1),"")</x:f>
        <x:v>1</x:v>
      </x:c>
      <x:c r="F111" s="168"/>
      <x:c r="G111" s="168"/>
      <x:c r="H111" s="168" t="str">
        <x:v>Seeds and associated internal structures have been removed.</x:v>
      </x:c>
      <x:c r="I111" s="168" t="str">
        <x:v>0 = not asserted; 1 = asserted</x:v>
      </x:c>
      <x:c r="J111" s="168" t="str">
        <x:v>Boolean state; no additive interpretation</x:v>
      </x:c>
      <x:c r="K111" s="168"/>
      <x:c r="L111" s="168" t="str">
        <x:v>Sticky process state. SET once the operation is validly completed; may coexist with other surface-preparation states. No universal implication is assumed unless a recipe/Ruleset declares one.</x:v>
      </x:c>
      <x:c r="M111" s="168" t="str">
        <x:v>COOKING-128 v0.1; object/lineage + Model/Rule + provenance</x:v>
      </x:c>
      <x:c r="N111" s="168" t="str">
        <x:v>SP; Surface Preparation and Forming. Source §5.</x:v>
      </x:c>
      <x:c r="O111" s="168" t="str">
        <x:v>DRAFT</x:v>
      </x:c>
      <x:c r="P111" s="168" t="str">
        <x:v>PRESENCE-1</x:v>
      </x:c>
      <x:c r="Q111" s="168" t="str">
        <x:v>SEEDED</x:v>
      </x:c>
      <x:c r="R111" s="168" t="str">
        <x:v>SEEDED</x:v>
      </x:c>
      <x:c r="S111" s="168" t="str">
        <x:v>SINGLE BIT</x:v>
      </x:c>
      <x:c r="T111" s="168"/>
      <x:c r="U111" s="168" t="str">
        <x:v>BOOLEAN_STATE / SP</x:v>
      </x:c>
    </x:row>
    <x:row r="112" ht="170" customHeight="1">
      <x:c r="A112" s="168" t="str">
        <x:v>COOKING-128#038</x:v>
      </x:c>
      <x:c r="B112" s="168" t="str">
        <x:v>G2 · PITTED</x:v>
      </x:c>
      <x:c r="C112" s="168" t="str">
        <x:v>B037</x:v>
      </x:c>
      <x:c r="D112" s="168" t="str">
        <x:v>B037</x:v>
      </x:c>
      <x:c r="E112" s="168" t="n">
        <x:f>IF(AND(C112&lt;&gt;"",D112&lt;&gt;""),IFERROR(VALUE(RIGHT(D112,3))-VALUE(RIGHT(C112,3))+1,D112-C112+1),"")</x:f>
        <x:v>1</x:v>
      </x:c>
      <x:c r="F112" s="168"/>
      <x:c r="G112" s="168"/>
      <x:c r="H112" s="168" t="str">
        <x:v>A stone, pit, or large seed has been removed.</x:v>
      </x:c>
      <x:c r="I112" s="168" t="str">
        <x:v>0 = not asserted; 1 = asserted</x:v>
      </x:c>
      <x:c r="J112" s="168" t="str">
        <x:v>Boolean state; no additive interpretation</x:v>
      </x:c>
      <x:c r="K112" s="168"/>
      <x:c r="L112" s="168" t="str">
        <x:v>Sticky process state. SET once the operation is validly completed; may coexist with other surface-preparation states. No universal implication is assumed unless a recipe/Ruleset declares one.</x:v>
      </x:c>
      <x:c r="M112" s="168" t="str">
        <x:v>COOKING-128 v0.1; object/lineage + Model/Rule + provenance</x:v>
      </x:c>
      <x:c r="N112" s="168" t="str">
        <x:v>SP; Surface Preparation and Forming. Source §5.</x:v>
      </x:c>
      <x:c r="O112" s="168" t="str">
        <x:v>DRAFT</x:v>
      </x:c>
      <x:c r="P112" s="168" t="str">
        <x:v>PRESENCE-1</x:v>
      </x:c>
      <x:c r="Q112" s="168" t="str">
        <x:v>PITTED</x:v>
      </x:c>
      <x:c r="R112" s="168" t="str">
        <x:v>PITTED</x:v>
      </x:c>
      <x:c r="S112" s="168" t="str">
        <x:v>SINGLE BIT</x:v>
      </x:c>
      <x:c r="T112" s="168"/>
      <x:c r="U112" s="168" t="str">
        <x:v>BOOLEAN_STATE / SP</x:v>
      </x:c>
    </x:row>
    <x:row r="113" ht="170" customHeight="1">
      <x:c r="A113" s="168" t="str">
        <x:v>COOKING-128#039</x:v>
      </x:c>
      <x:c r="B113" s="168" t="str">
        <x:v>G2 · STEMMED</x:v>
      </x:c>
      <x:c r="C113" s="168" t="str">
        <x:v>B038</x:v>
      </x:c>
      <x:c r="D113" s="168" t="str">
        <x:v>B038</x:v>
      </x:c>
      <x:c r="E113" s="168" t="n">
        <x:f>IF(AND(C113&lt;&gt;"",D113&lt;&gt;""),IFERROR(VALUE(RIGHT(D113,3))-VALUE(RIGHT(C113,3))+1,D113-C113+1),"")</x:f>
        <x:v>1</x:v>
      </x:c>
      <x:c r="F113" s="168"/>
      <x:c r="G113" s="168"/>
      <x:c r="H113" s="168" t="str">
        <x:v>Stem or stalk attachment has been removed.</x:v>
      </x:c>
      <x:c r="I113" s="168" t="str">
        <x:v>0 = not asserted; 1 = asserted</x:v>
      </x:c>
      <x:c r="J113" s="168" t="str">
        <x:v>Boolean state; no additive interpretation</x:v>
      </x:c>
      <x:c r="K113" s="168"/>
      <x:c r="L113" s="168" t="str">
        <x:v>Sticky process state. SET once the operation is validly completed; may coexist with other surface-preparation states. No universal implication is assumed unless a recipe/Ruleset declares one.</x:v>
      </x:c>
      <x:c r="M113" s="168" t="str">
        <x:v>COOKING-128 v0.1; object/lineage + Model/Rule + provenance</x:v>
      </x:c>
      <x:c r="N113" s="168" t="str">
        <x:v>SP; Surface Preparation and Forming. Source §5.</x:v>
      </x:c>
      <x:c r="O113" s="168" t="str">
        <x:v>DRAFT</x:v>
      </x:c>
      <x:c r="P113" s="168" t="str">
        <x:v>PRESENCE-1</x:v>
      </x:c>
      <x:c r="Q113" s="168" t="str">
        <x:v>STEMMED</x:v>
      </x:c>
      <x:c r="R113" s="168" t="str">
        <x:v>STEMMED</x:v>
      </x:c>
      <x:c r="S113" s="168" t="str">
        <x:v>SINGLE BIT</x:v>
      </x:c>
      <x:c r="T113" s="168"/>
      <x:c r="U113" s="168" t="str">
        <x:v>BOOLEAN_STATE / SP</x:v>
      </x:c>
    </x:row>
    <x:row r="114" ht="170" customHeight="1">
      <x:c r="A114" s="168" t="str">
        <x:v>COOKING-128#040</x:v>
      </x:c>
      <x:c r="B114" s="168" t="str">
        <x:v>G2 · SHELLED</x:v>
      </x:c>
      <x:c r="C114" s="168" t="str">
        <x:v>B039</x:v>
      </x:c>
      <x:c r="D114" s="168" t="str">
        <x:v>B039</x:v>
      </x:c>
      <x:c r="E114" s="168" t="n">
        <x:f>IF(AND(C114&lt;&gt;"",D114&lt;&gt;""),IFERROR(VALUE(RIGHT(D114,3))-VALUE(RIGHT(C114,3))+1,D114-C114+1),"")</x:f>
        <x:v>1</x:v>
      </x:c>
      <x:c r="F114" s="168"/>
      <x:c r="G114" s="168"/>
      <x:c r="H114" s="168" t="str">
        <x:v>External shell, husk, pod, or similar casing has been removed.</x:v>
      </x:c>
      <x:c r="I114" s="168" t="str">
        <x:v>0 = not asserted; 1 = asserted</x:v>
      </x:c>
      <x:c r="J114" s="168" t="str">
        <x:v>Boolean state; no additive interpretation</x:v>
      </x:c>
      <x:c r="K114" s="168"/>
      <x:c r="L114" s="168" t="str">
        <x:v>Sticky process state. SET once the operation is validly completed; may coexist with other surface-preparation states. No universal implication is assumed unless a recipe/Ruleset declares one.</x:v>
      </x:c>
      <x:c r="M114" s="168" t="str">
        <x:v>COOKING-128 v0.1; object/lineage + Model/Rule + provenance</x:v>
      </x:c>
      <x:c r="N114" s="168" t="str">
        <x:v>SP; Surface Preparation and Forming. Source §5.</x:v>
      </x:c>
      <x:c r="O114" s="168" t="str">
        <x:v>DRAFT</x:v>
      </x:c>
      <x:c r="P114" s="168" t="str">
        <x:v>PRESENCE-1</x:v>
      </x:c>
      <x:c r="Q114" s="168" t="str">
        <x:v>SHELLED</x:v>
      </x:c>
      <x:c r="R114" s="168" t="str">
        <x:v>SHELLED</x:v>
      </x:c>
      <x:c r="S114" s="168" t="str">
        <x:v>SINGLE BIT</x:v>
      </x:c>
      <x:c r="T114" s="168"/>
      <x:c r="U114" s="168" t="str">
        <x:v>BOOLEAN_STATE / SP</x:v>
      </x:c>
    </x:row>
    <x:row r="115" ht="170" customHeight="1">
      <x:c r="A115" s="168" t="str">
        <x:v>COOKING-128#041</x:v>
      </x:c>
      <x:c r="B115" s="168" t="str">
        <x:v>G2 · DEBONED</x:v>
      </x:c>
      <x:c r="C115" s="168" t="str">
        <x:v>B040</x:v>
      </x:c>
      <x:c r="D115" s="168" t="str">
        <x:v>B040</x:v>
      </x:c>
      <x:c r="E115" s="168" t="n">
        <x:f>IF(AND(C115&lt;&gt;"",D115&lt;&gt;""),IFERROR(VALUE(RIGHT(D115,3))-VALUE(RIGHT(C115,3))+1,D115-C115+1),"")</x:f>
        <x:v>1</x:v>
      </x:c>
      <x:c r="F115" s="168"/>
      <x:c r="G115" s="168"/>
      <x:c r="H115" s="168" t="str">
        <x:v>Bone structure has been removed.</x:v>
      </x:c>
      <x:c r="I115" s="168" t="str">
        <x:v>0 = not asserted; 1 = asserted</x:v>
      </x:c>
      <x:c r="J115" s="168" t="str">
        <x:v>Boolean state; no additive interpretation</x:v>
      </x:c>
      <x:c r="K115" s="168"/>
      <x:c r="L115" s="168" t="str">
        <x:v>Sticky process state. SET once the operation is validly completed; may coexist with other surface-preparation states. No universal implication is assumed unless a recipe/Ruleset declares one.</x:v>
      </x:c>
      <x:c r="M115" s="168" t="str">
        <x:v>COOKING-128 v0.1; object/lineage + Model/Rule + provenance</x:v>
      </x:c>
      <x:c r="N115" s="168" t="str">
        <x:v>SP; Surface Preparation and Forming. Source §5.</x:v>
      </x:c>
      <x:c r="O115" s="168" t="str">
        <x:v>DRAFT</x:v>
      </x:c>
      <x:c r="P115" s="168" t="str">
        <x:v>PRESENCE-1</x:v>
      </x:c>
      <x:c r="Q115" s="168" t="str">
        <x:v>DEBONED</x:v>
      </x:c>
      <x:c r="R115" s="168" t="str">
        <x:v>DEBONED</x:v>
      </x:c>
      <x:c r="S115" s="168" t="str">
        <x:v>SINGLE BIT</x:v>
      </x:c>
      <x:c r="T115" s="168"/>
      <x:c r="U115" s="168" t="str">
        <x:v>BOOLEAN_STATE / SP</x:v>
      </x:c>
    </x:row>
    <x:row r="116" ht="170" customHeight="1">
      <x:c r="A116" s="168" t="str">
        <x:v>COOKING-128#042</x:v>
      </x:c>
      <x:c r="B116" s="168" t="str">
        <x:v>G2 · FILLETED</x:v>
      </x:c>
      <x:c r="C116" s="168" t="str">
        <x:v>B041</x:v>
      </x:c>
      <x:c r="D116" s="168" t="str">
        <x:v>B041</x:v>
      </x:c>
      <x:c r="E116" s="168" t="n">
        <x:f>IF(AND(C116&lt;&gt;"",D116&lt;&gt;""),IFERROR(VALUE(RIGHT(D116,3))-VALUE(RIGHT(C116,3))+1,D116-C116+1),"")</x:f>
        <x:v>1</x:v>
      </x:c>
      <x:c r="F116" s="168"/>
      <x:c r="G116" s="168"/>
      <x:c r="H116" s="168" t="str">
        <x:v>Food has been separated into a boneless or structurally defined fillet.</x:v>
      </x:c>
      <x:c r="I116" s="168" t="str">
        <x:v>0 = not asserted; 1 = asserted</x:v>
      </x:c>
      <x:c r="J116" s="168" t="str">
        <x:v>Boolean state; no additive interpretation</x:v>
      </x:c>
      <x:c r="K116" s="168"/>
      <x:c r="L116" s="168" t="str">
        <x:v>Sticky process state. SET once the operation is validly completed; may coexist with other surface-preparation states. No universal implication is assumed unless a recipe/Ruleset declares one.</x:v>
      </x:c>
      <x:c r="M116" s="168" t="str">
        <x:v>COOKING-128 v0.1; object/lineage + Model/Rule + provenance</x:v>
      </x:c>
      <x:c r="N116" s="168" t="str">
        <x:v>SP; Surface Preparation and Forming. Source §5.</x:v>
      </x:c>
      <x:c r="O116" s="168" t="str">
        <x:v>DRAFT</x:v>
      </x:c>
      <x:c r="P116" s="168" t="str">
        <x:v>PRESENCE-1</x:v>
      </x:c>
      <x:c r="Q116" s="168" t="str">
        <x:v>FILLETED</x:v>
      </x:c>
      <x:c r="R116" s="168" t="str">
        <x:v>FILLETED</x:v>
      </x:c>
      <x:c r="S116" s="168" t="str">
        <x:v>SINGLE BIT</x:v>
      </x:c>
      <x:c r="T116" s="168"/>
      <x:c r="U116" s="168" t="str">
        <x:v>BOOLEAN_STATE / SP</x:v>
      </x:c>
    </x:row>
    <x:row r="117" ht="170" customHeight="1">
      <x:c r="A117" s="168" t="str">
        <x:v>COOKING-128#043</x:v>
      </x:c>
      <x:c r="B117" s="168" t="str">
        <x:v>G2 · TENDERIZED</x:v>
      </x:c>
      <x:c r="C117" s="168" t="str">
        <x:v>B042</x:v>
      </x:c>
      <x:c r="D117" s="168" t="str">
        <x:v>B042</x:v>
      </x:c>
      <x:c r="E117" s="168" t="n">
        <x:f>IF(AND(C117&lt;&gt;"",D117&lt;&gt;""),IFERROR(VALUE(RIGHT(D117,3))-VALUE(RIGHT(C117,3))+1,D117-C117+1),"")</x:f>
        <x:v>1</x:v>
      </x:c>
      <x:c r="F117" s="168"/>
      <x:c r="G117" s="168"/>
      <x:c r="H117" s="168" t="str">
        <x:v>Structural fibers have been mechanically disrupted to reduce toughness.</x:v>
      </x:c>
      <x:c r="I117" s="168" t="str">
        <x:v>0 = not asserted; 1 = asserted</x:v>
      </x:c>
      <x:c r="J117" s="168" t="str">
        <x:v>Boolean state; no additive interpretation</x:v>
      </x:c>
      <x:c r="K117" s="168"/>
      <x:c r="L117" s="168" t="str">
        <x:v>Sticky process state. SET once the operation is validly completed; may coexist with other surface-preparation states. No universal implication is assumed unless a recipe/Ruleset declares one.</x:v>
      </x:c>
      <x:c r="M117" s="168" t="str">
        <x:v>COOKING-128 v0.1; object/lineage + Model/Rule + provenance</x:v>
      </x:c>
      <x:c r="N117" s="168" t="str">
        <x:v>SP; Surface Preparation and Forming. Source §5.</x:v>
      </x:c>
      <x:c r="O117" s="168" t="str">
        <x:v>DRAFT</x:v>
      </x:c>
      <x:c r="P117" s="168" t="str">
        <x:v>PRESENCE-1</x:v>
      </x:c>
      <x:c r="Q117" s="168" t="str">
        <x:v>TENDERIZED</x:v>
      </x:c>
      <x:c r="R117" s="168" t="str">
        <x:v>TENDERIZED</x:v>
      </x:c>
      <x:c r="S117" s="168" t="str">
        <x:v>SINGLE BIT</x:v>
      </x:c>
      <x:c r="T117" s="168"/>
      <x:c r="U117" s="168" t="str">
        <x:v>BOOLEAN_STATE / SP</x:v>
      </x:c>
    </x:row>
    <x:row r="118" ht="170" customHeight="1">
      <x:c r="A118" s="168" t="str">
        <x:v>COOKING-128#044</x:v>
      </x:c>
      <x:c r="B118" s="168" t="str">
        <x:v>G2 · POUNDED_FLAT</x:v>
      </x:c>
      <x:c r="C118" s="168" t="str">
        <x:v>B043</x:v>
      </x:c>
      <x:c r="D118" s="168" t="str">
        <x:v>B043</x:v>
      </x:c>
      <x:c r="E118" s="168" t="n">
        <x:f>IF(AND(C118&lt;&gt;"",D118&lt;&gt;""),IFERROR(VALUE(RIGHT(D118,3))-VALUE(RIGHT(C118,3))+1,D118-C118+1),"")</x:f>
        <x:v>1</x:v>
      </x:c>
      <x:c r="F118" s="168"/>
      <x:c r="G118" s="168"/>
      <x:c r="H118" s="168" t="str">
        <x:v>Food has been flattened through repeated impact or compression.</x:v>
      </x:c>
      <x:c r="I118" s="168" t="str">
        <x:v>0 = not asserted; 1 = asserted</x:v>
      </x:c>
      <x:c r="J118" s="168" t="str">
        <x:v>Boolean state; no additive interpretation</x:v>
      </x:c>
      <x:c r="K118" s="168"/>
      <x:c r="L118" s="168" t="str">
        <x:v>Sticky process state. SET once the operation is validly completed; may coexist with other surface-preparation states. No universal implication is assumed unless a recipe/Ruleset declares one.</x:v>
      </x:c>
      <x:c r="M118" s="168" t="str">
        <x:v>COOKING-128 v0.1; object/lineage + Model/Rule + provenance</x:v>
      </x:c>
      <x:c r="N118" s="168" t="str">
        <x:v>SP; Surface Preparation and Forming. Source §5.</x:v>
      </x:c>
      <x:c r="O118" s="168" t="str">
        <x:v>DRAFT</x:v>
      </x:c>
      <x:c r="P118" s="168" t="str">
        <x:v>PRESENCE-1</x:v>
      </x:c>
      <x:c r="Q118" s="168" t="str">
        <x:v>POUNDED_FLAT</x:v>
      </x:c>
      <x:c r="R118" s="168" t="str">
        <x:v>POUNDED_FLAT</x:v>
      </x:c>
      <x:c r="S118" s="168" t="str">
        <x:v>SINGLE BIT</x:v>
      </x:c>
      <x:c r="T118" s="168"/>
      <x:c r="U118" s="168" t="str">
        <x:v>BOOLEAN_STATE / SP</x:v>
      </x:c>
    </x:row>
    <x:row r="119" ht="170" customHeight="1">
      <x:c r="A119" s="168" t="str">
        <x:v>COOKING-128#045</x:v>
      </x:c>
      <x:c r="B119" s="168" t="str">
        <x:v>G2 · ROLLED</x:v>
      </x:c>
      <x:c r="C119" s="168" t="str">
        <x:v>B044</x:v>
      </x:c>
      <x:c r="D119" s="168" t="str">
        <x:v>B044</x:v>
      </x:c>
      <x:c r="E119" s="168" t="n">
        <x:f>IF(AND(C119&lt;&gt;"",D119&lt;&gt;""),IFERROR(VALUE(RIGHT(D119,3))-VALUE(RIGHT(C119,3))+1,D119-C119+1),"")</x:f>
        <x:v>1</x:v>
      </x:c>
      <x:c r="F119" s="168"/>
      <x:c r="G119" s="168"/>
      <x:c r="H119" s="168" t="str">
        <x:v>Material has been flattened, elongated, or formed through rolling.</x:v>
      </x:c>
      <x:c r="I119" s="168" t="str">
        <x:v>0 = not asserted; 1 = asserted</x:v>
      </x:c>
      <x:c r="J119" s="168" t="str">
        <x:v>Boolean state; no additive interpretation</x:v>
      </x:c>
      <x:c r="K119" s="168"/>
      <x:c r="L119" s="168" t="str">
        <x:v>Sticky process state. SET once the operation is validly completed; may coexist with other surface-preparation states. No universal implication is assumed unless a recipe/Ruleset declares one.</x:v>
      </x:c>
      <x:c r="M119" s="168" t="str">
        <x:v>COOKING-128 v0.1; object/lineage + Model/Rule + provenance</x:v>
      </x:c>
      <x:c r="N119" s="168" t="str">
        <x:v>SP; Surface Preparation and Forming. Source §5.</x:v>
      </x:c>
      <x:c r="O119" s="168" t="str">
        <x:v>DRAFT</x:v>
      </x:c>
      <x:c r="P119" s="168" t="str">
        <x:v>PRESENCE-1</x:v>
      </x:c>
      <x:c r="Q119" s="168" t="str">
        <x:v>ROLLED</x:v>
      </x:c>
      <x:c r="R119" s="168" t="str">
        <x:v>ROLLED</x:v>
      </x:c>
      <x:c r="S119" s="168" t="str">
        <x:v>SINGLE BIT</x:v>
      </x:c>
      <x:c r="T119" s="168"/>
      <x:c r="U119" s="168" t="str">
        <x:v>BOOLEAN_STATE / SP</x:v>
      </x:c>
    </x:row>
    <x:row r="120" ht="170" customHeight="1">
      <x:c r="A120" s="168" t="str">
        <x:v>COOKING-128#046</x:v>
      </x:c>
      <x:c r="B120" s="168" t="str">
        <x:v>G2 · SHAPED</x:v>
      </x:c>
      <x:c r="C120" s="168" t="str">
        <x:v>B045</x:v>
      </x:c>
      <x:c r="D120" s="168" t="str">
        <x:v>B045</x:v>
      </x:c>
      <x:c r="E120" s="168" t="n">
        <x:f>IF(AND(C120&lt;&gt;"",D120&lt;&gt;""),IFERROR(VALUE(RIGHT(D120,3))-VALUE(RIGHT(C120,3))+1,D120-C120+1),"")</x:f>
        <x:v>1</x:v>
      </x:c>
      <x:c r="F120" s="168"/>
      <x:c r="G120" s="168"/>
      <x:c r="H120" s="168" t="str">
        <x:v>Material has been intentionally formed into a defined geometry.</x:v>
      </x:c>
      <x:c r="I120" s="168" t="str">
        <x:v>0 = not asserted; 1 = asserted</x:v>
      </x:c>
      <x:c r="J120" s="168" t="str">
        <x:v>Boolean state; no additive interpretation</x:v>
      </x:c>
      <x:c r="K120" s="168"/>
      <x:c r="L120" s="168" t="str">
        <x:v>Sticky process state. SET once the operation is validly completed; may coexist with other surface-preparation states. No universal implication is assumed unless a recipe/Ruleset declares one.</x:v>
      </x:c>
      <x:c r="M120" s="168" t="str">
        <x:v>COOKING-128 v0.1; object/lineage + Model/Rule + provenance</x:v>
      </x:c>
      <x:c r="N120" s="168" t="str">
        <x:v>SP; Surface Preparation and Forming. Source §5.</x:v>
      </x:c>
      <x:c r="O120" s="168" t="str">
        <x:v>DRAFT</x:v>
      </x:c>
      <x:c r="P120" s="168" t="str">
        <x:v>PRESENCE-1</x:v>
      </x:c>
      <x:c r="Q120" s="168" t="str">
        <x:v>SHAPED</x:v>
      </x:c>
      <x:c r="R120" s="168" t="str">
        <x:v>SHAPED</x:v>
      </x:c>
      <x:c r="S120" s="168" t="str">
        <x:v>SINGLE BIT</x:v>
      </x:c>
      <x:c r="T120" s="168"/>
      <x:c r="U120" s="168" t="str">
        <x:v>BOOLEAN_STATE / SP</x:v>
      </x:c>
    </x:row>
    <x:row r="121" ht="170" customHeight="1">
      <x:c r="A121" s="168" t="str">
        <x:v>COOKING-128#047</x:v>
      </x:c>
      <x:c r="B121" s="168" t="str">
        <x:v>G2 · STUFFED</x:v>
      </x:c>
      <x:c r="C121" s="168" t="str">
        <x:v>B046</x:v>
      </x:c>
      <x:c r="D121" s="168" t="str">
        <x:v>B046</x:v>
      </x:c>
      <x:c r="E121" s="168" t="n">
        <x:f>IF(AND(C121&lt;&gt;"",D121&lt;&gt;""),IFERROR(VALUE(RIGHT(D121,3))-VALUE(RIGHT(C121,3))+1,D121-C121+1),"")</x:f>
        <x:v>1</x:v>
      </x:c>
      <x:c r="F121" s="168"/>
      <x:c r="G121" s="168"/>
      <x:c r="H121" s="168" t="str">
        <x:v>One food structure has been filled with another ingredient or mixture.</x:v>
      </x:c>
      <x:c r="I121" s="168" t="str">
        <x:v>0 = not asserted; 1 = asserted</x:v>
      </x:c>
      <x:c r="J121" s="168" t="str">
        <x:v>Boolean state; no additive interpretation</x:v>
      </x:c>
      <x:c r="K121" s="168"/>
      <x:c r="L121" s="168" t="str">
        <x:v>Sticky process state. SET once the operation is validly completed; may coexist with other surface-preparation states. No universal implication is assumed unless a recipe/Ruleset declares one.</x:v>
      </x:c>
      <x:c r="M121" s="168" t="str">
        <x:v>COOKING-128 v0.1; object/lineage + Model/Rule + provenance</x:v>
      </x:c>
      <x:c r="N121" s="168" t="str">
        <x:v>SP; Surface Preparation and Forming. Source §5.</x:v>
      </x:c>
      <x:c r="O121" s="168" t="str">
        <x:v>DRAFT</x:v>
      </x:c>
      <x:c r="P121" s="168" t="str">
        <x:v>PRESENCE-1</x:v>
      </x:c>
      <x:c r="Q121" s="168" t="str">
        <x:v>STUFFED</x:v>
      </x:c>
      <x:c r="R121" s="168" t="str">
        <x:v>STUFFED</x:v>
      </x:c>
      <x:c r="S121" s="168" t="str">
        <x:v>SINGLE BIT</x:v>
      </x:c>
      <x:c r="T121" s="168"/>
      <x:c r="U121" s="168" t="str">
        <x:v>BOOLEAN_STATE / SP</x:v>
      </x:c>
    </x:row>
    <x:row r="122" ht="170" customHeight="1">
      <x:c r="A122" s="168" t="str">
        <x:v>COOKING-128#048</x:v>
      </x:c>
      <x:c r="B122" s="168" t="str">
        <x:v>G2 · TRUSSED</x:v>
      </x:c>
      <x:c r="C122" s="168" t="str">
        <x:v>B047</x:v>
      </x:c>
      <x:c r="D122" s="168" t="str">
        <x:v>B047</x:v>
      </x:c>
      <x:c r="E122" s="168" t="n">
        <x:f>IF(AND(C122&lt;&gt;"",D122&lt;&gt;""),IFERROR(VALUE(RIGHT(D122,3))-VALUE(RIGHT(C122,3))+1,D122-C122+1),"")</x:f>
        <x:v>1</x:v>
      </x:c>
      <x:c r="F122" s="168"/>
      <x:c r="G122" s="168"/>
      <x:c r="H122" s="168" t="str">
        <x:v>Food has been mechanically bound or secured to maintain a desired cooking geometry.</x:v>
      </x:c>
      <x:c r="I122" s="168" t="str">
        <x:v>0 = not asserted; 1 = asserted</x:v>
      </x:c>
      <x:c r="J122" s="168" t="str">
        <x:v>Boolean state; no additive interpretation</x:v>
      </x:c>
      <x:c r="K122" s="168"/>
      <x:c r="L122" s="168" t="str">
        <x:v>Sticky process state. Common preceding states include STUFFED or ROLLED, but neither is universally required.</x:v>
      </x:c>
      <x:c r="M122" s="168" t="str">
        <x:v>COOKING-128 v0.1; object/lineage + Model/Rule + provenance</x:v>
      </x:c>
      <x:c r="N122" s="168" t="str">
        <x:v>SP; Surface Preparation and Forming. Source §5.</x:v>
      </x:c>
      <x:c r="O122" s="168" t="str">
        <x:v>DRAFT</x:v>
      </x:c>
      <x:c r="P122" s="168" t="str">
        <x:v>PRESENCE-1</x:v>
      </x:c>
      <x:c r="Q122" s="168" t="str">
        <x:v>TRUSSED</x:v>
      </x:c>
      <x:c r="R122" s="168" t="str">
        <x:v>TRUSSED</x:v>
      </x:c>
      <x:c r="S122" s="168" t="str">
        <x:v>SINGLE BIT</x:v>
      </x:c>
      <x:c r="T122" s="168"/>
      <x:c r="U122" s="168" t="str">
        <x:v>BOOLEAN_STATE / SP</x:v>
      </x:c>
    </x:row>
    <x:row r="123" ht="170" customHeight="1">
      <x:c r="A123" s="168" t="str">
        <x:v>COOKING-128#049</x:v>
      </x:c>
      <x:c r="B123" s="168" t="str">
        <x:v>G3 · TOSSED</x:v>
      </x:c>
      <x:c r="C123" s="168" t="str">
        <x:v>B048</x:v>
      </x:c>
      <x:c r="D123" s="168" t="str">
        <x:v>B048</x:v>
      </x:c>
      <x:c r="E123" s="168" t="n">
        <x:f>IF(AND(C123&lt;&gt;"",D123&lt;&gt;""),IFERROR(VALUE(RIGHT(D123,3))-VALUE(RIGHT(C123,3))+1,D123-C123+1),"")</x:f>
        <x:v>1</x:v>
      </x:c>
      <x:c r="F123" s="168"/>
      <x:c r="G123" s="168"/>
      <x:c r="H123" s="168" t="str">
        <x:v>Components have been gently redistributed through lifting and turning.</x:v>
      </x:c>
      <x:c r="I123" s="168" t="str">
        <x:v>0 = not asserted; 1 = asserted</x:v>
      </x:c>
      <x:c r="J123" s="168" t="str">
        <x:v>Boolean state; no additive interpretation</x:v>
      </x:c>
      <x:c r="K123" s="168"/>
      <x:c r="L123" s="168" t="str">
        <x:v>Sticky process history. The process may contribute to derived structural states but does not by itself guarantee AERATED, EMULSIFIED, or FOAMED.</x:v>
      </x:c>
      <x:c r="M123" s="168" t="str">
        <x:v>COOKING-128 v0.1; object/lineage + Model/Rule + provenance</x:v>
      </x:c>
      <x:c r="N123" s="168" t="str">
        <x:v>SP; Mixing and Mechanical Transformation. Source §5.</x:v>
      </x:c>
      <x:c r="O123" s="168" t="str">
        <x:v>DRAFT</x:v>
      </x:c>
      <x:c r="P123" s="168" t="str">
        <x:v>PRESENCE-1</x:v>
      </x:c>
      <x:c r="Q123" s="168" t="str">
        <x:v>TOSSED</x:v>
      </x:c>
      <x:c r="R123" s="168" t="str">
        <x:v>TOSSED</x:v>
      </x:c>
      <x:c r="S123" s="168" t="str">
        <x:v>SINGLE BIT</x:v>
      </x:c>
      <x:c r="T123" s="168"/>
      <x:c r="U123" s="168" t="str">
        <x:v>BOOLEAN_STATE / SP</x:v>
      </x:c>
    </x:row>
    <x:row r="124" ht="170" customHeight="1">
      <x:c r="A124" s="168" t="str">
        <x:v>COOKING-128#050</x:v>
      </x:c>
      <x:c r="B124" s="168" t="str">
        <x:v>G3 · FOLDED</x:v>
      </x:c>
      <x:c r="C124" s="168" t="str">
        <x:v>B049</x:v>
      </x:c>
      <x:c r="D124" s="168" t="str">
        <x:v>B049</x:v>
      </x:c>
      <x:c r="E124" s="168" t="n">
        <x:f>IF(AND(C124&lt;&gt;"",D124&lt;&gt;""),IFERROR(VALUE(RIGHT(D124,3))-VALUE(RIGHT(C124,3))+1,D124-C124+1),"")</x:f>
        <x:v>1</x:v>
      </x:c>
      <x:c r="F124" s="168"/>
      <x:c r="G124" s="168"/>
      <x:c r="H124" s="168" t="str">
        <x:v>Components have been combined through gentle overlapping movements intended to preserve structure or aeration.</x:v>
      </x:c>
      <x:c r="I124" s="168" t="str">
        <x:v>0 = not asserted; 1 = asserted</x:v>
      </x:c>
      <x:c r="J124" s="168" t="str">
        <x:v>Boolean state; no additive interpretation</x:v>
      </x:c>
      <x:c r="K124" s="168"/>
      <x:c r="L124" s="168" t="str">
        <x:v>Sticky process history. The process may contribute to derived structural states but does not by itself guarantee AERATED, EMULSIFIED, or FOAMED.</x:v>
      </x:c>
      <x:c r="M124" s="168" t="str">
        <x:v>COOKING-128 v0.1; object/lineage + Model/Rule + provenance</x:v>
      </x:c>
      <x:c r="N124" s="168" t="str">
        <x:v>SP; Mixing and Mechanical Transformation. Source §5.</x:v>
      </x:c>
      <x:c r="O124" s="168" t="str">
        <x:v>DRAFT</x:v>
      </x:c>
      <x:c r="P124" s="168" t="str">
        <x:v>PRESENCE-1</x:v>
      </x:c>
      <x:c r="Q124" s="168" t="str">
        <x:v>FOLDED</x:v>
      </x:c>
      <x:c r="R124" s="168" t="str">
        <x:v>FOLDED</x:v>
      </x:c>
      <x:c r="S124" s="168" t="str">
        <x:v>SINGLE BIT</x:v>
      </x:c>
      <x:c r="T124" s="168"/>
      <x:c r="U124" s="168" t="str">
        <x:v>BOOLEAN_STATE / SP</x:v>
      </x:c>
    </x:row>
    <x:row r="125" ht="170" customHeight="1">
      <x:c r="A125" s="168" t="str">
        <x:v>COOKING-128#051</x:v>
      </x:c>
      <x:c r="B125" s="168" t="str">
        <x:v>G3 · STIRRED</x:v>
      </x:c>
      <x:c r="C125" s="168" t="str">
        <x:v>B050</x:v>
      </x:c>
      <x:c r="D125" s="168" t="str">
        <x:v>B050</x:v>
      </x:c>
      <x:c r="E125" s="168" t="n">
        <x:f>IF(AND(C125&lt;&gt;"",D125&lt;&gt;""),IFERROR(VALUE(RIGHT(D125,3))-VALUE(RIGHT(C125,3))+1,D125-C125+1),"")</x:f>
        <x:v>1</x:v>
      </x:c>
      <x:c r="F125" s="168"/>
      <x:c r="G125" s="168"/>
      <x:c r="H125" s="168" t="str">
        <x:v>Components have been circulated through repeated low-to-moderate shear movement.</x:v>
      </x:c>
      <x:c r="I125" s="168" t="str">
        <x:v>0 = not asserted; 1 = asserted</x:v>
      </x:c>
      <x:c r="J125" s="168" t="str">
        <x:v>Boolean state; no additive interpretation</x:v>
      </x:c>
      <x:c r="K125" s="168"/>
      <x:c r="L125" s="168" t="str">
        <x:v>Sticky process history. The process may contribute to derived structural states but does not by itself guarantee AERATED, EMULSIFIED, or FOAMED.</x:v>
      </x:c>
      <x:c r="M125" s="168" t="str">
        <x:v>COOKING-128 v0.1; object/lineage + Model/Rule + provenance</x:v>
      </x:c>
      <x:c r="N125" s="168" t="str">
        <x:v>SP; Mixing and Mechanical Transformation. Source §5.</x:v>
      </x:c>
      <x:c r="O125" s="168" t="str">
        <x:v>DRAFT</x:v>
      </x:c>
      <x:c r="P125" s="168" t="str">
        <x:v>PRESENCE-1</x:v>
      </x:c>
      <x:c r="Q125" s="168" t="str">
        <x:v>STIRRED</x:v>
      </x:c>
      <x:c r="R125" s="168" t="str">
        <x:v>STIRRED</x:v>
      </x:c>
      <x:c r="S125" s="168" t="str">
        <x:v>SINGLE BIT</x:v>
      </x:c>
      <x:c r="T125" s="168"/>
      <x:c r="U125" s="168" t="str">
        <x:v>BOOLEAN_STATE / SP</x:v>
      </x:c>
    </x:row>
    <x:row r="126" ht="170" customHeight="1">
      <x:c r="A126" s="168" t="str">
        <x:v>COOKING-128#052</x:v>
      </x:c>
      <x:c r="B126" s="168" t="str">
        <x:v>G3 · MIXED</x:v>
      </x:c>
      <x:c r="C126" s="168" t="str">
        <x:v>B051</x:v>
      </x:c>
      <x:c r="D126" s="168" t="str">
        <x:v>B051</x:v>
      </x:c>
      <x:c r="E126" s="168" t="n">
        <x:f>IF(AND(C126&lt;&gt;"",D126&lt;&gt;""),IFERROR(VALUE(RIGHT(D126,3))-VALUE(RIGHT(C126,3))+1,D126-C126+1),"")</x:f>
        <x:v>1</x:v>
      </x:c>
      <x:c r="F126" s="168"/>
      <x:c r="G126" s="168"/>
      <x:c r="H126" s="168" t="str">
        <x:v>Multiple components have been mechanically combined toward more uniform distribution.</x:v>
      </x:c>
      <x:c r="I126" s="168" t="str">
        <x:v>0 = not asserted; 1 = asserted</x:v>
      </x:c>
      <x:c r="J126" s="168" t="str">
        <x:v>Boolean state; no additive interpretation</x:v>
      </x:c>
      <x:c r="K126" s="168"/>
      <x:c r="L126" s="168" t="str">
        <x:v>Sticky process history. The process may contribute to derived structural states but does not by itself guarantee AERATED, EMULSIFIED, or FOAMED.</x:v>
      </x:c>
      <x:c r="M126" s="168" t="str">
        <x:v>COOKING-128 v0.1; object/lineage + Model/Rule + provenance</x:v>
      </x:c>
      <x:c r="N126" s="168" t="str">
        <x:v>SP; Mixing and Mechanical Transformation. Source §5.</x:v>
      </x:c>
      <x:c r="O126" s="168" t="str">
        <x:v>DRAFT</x:v>
      </x:c>
      <x:c r="P126" s="168" t="str">
        <x:v>PRESENCE-1</x:v>
      </x:c>
      <x:c r="Q126" s="168" t="str">
        <x:v>MIXED</x:v>
      </x:c>
      <x:c r="R126" s="168" t="str">
        <x:v>MIXED</x:v>
      </x:c>
      <x:c r="S126" s="168" t="str">
        <x:v>SINGLE BIT</x:v>
      </x:c>
      <x:c r="T126" s="168"/>
      <x:c r="U126" s="168" t="str">
        <x:v>BOOLEAN_STATE / SP</x:v>
      </x:c>
    </x:row>
    <x:row r="127" ht="170" customHeight="1">
      <x:c r="A127" s="168" t="str">
        <x:v>COOKING-128#053</x:v>
      </x:c>
      <x:c r="B127" s="168" t="str">
        <x:v>G3 · KNEADED</x:v>
      </x:c>
      <x:c r="C127" s="168" t="str">
        <x:v>B052</x:v>
      </x:c>
      <x:c r="D127" s="168" t="str">
        <x:v>B052</x:v>
      </x:c>
      <x:c r="E127" s="168" t="n">
        <x:f>IF(AND(C127&lt;&gt;"",D127&lt;&gt;""),IFERROR(VALUE(RIGHT(D127,3))-VALUE(RIGHT(C127,3))+1,D127-C127+1),"")</x:f>
        <x:v>1</x:v>
      </x:c>
      <x:c r="F127" s="168"/>
      <x:c r="G127" s="168"/>
      <x:c r="H127" s="168" t="str">
        <x:v>A cohesive mass has been repeatedly compressed, folded, and stretched to alter structural organization.</x:v>
      </x:c>
      <x:c r="I127" s="168" t="str">
        <x:v>0 = not asserted; 1 = asserted</x:v>
      </x:c>
      <x:c r="J127" s="168" t="str">
        <x:v>Boolean state; no additive interpretation</x:v>
      </x:c>
      <x:c r="K127" s="168"/>
      <x:c r="L127" s="168" t="str">
        <x:v>Sticky process history. The process may contribute to derived structural states but does not by itself guarantee AERATED, EMULSIFIED, or FOAMED.</x:v>
      </x:c>
      <x:c r="M127" s="168" t="str">
        <x:v>COOKING-128 v0.1; object/lineage + Model/Rule + provenance</x:v>
      </x:c>
      <x:c r="N127" s="168" t="str">
        <x:v>SP; Mixing and Mechanical Transformation. Source §5.</x:v>
      </x:c>
      <x:c r="O127" s="168" t="str">
        <x:v>DRAFT</x:v>
      </x:c>
      <x:c r="P127" s="168" t="str">
        <x:v>PRESENCE-1</x:v>
      </x:c>
      <x:c r="Q127" s="168" t="str">
        <x:v>KNEADED</x:v>
      </x:c>
      <x:c r="R127" s="168" t="str">
        <x:v>KNEADED</x:v>
      </x:c>
      <x:c r="S127" s="168" t="str">
        <x:v>SINGLE BIT</x:v>
      </x:c>
      <x:c r="T127" s="168"/>
      <x:c r="U127" s="168" t="str">
        <x:v>BOOLEAN_STATE / SP</x:v>
      </x:c>
    </x:row>
    <x:row r="128" ht="170" customHeight="1">
      <x:c r="A128" s="168" t="str">
        <x:v>COOKING-128#054</x:v>
      </x:c>
      <x:c r="B128" s="168" t="str">
        <x:v>G3 · WHISKED</x:v>
      </x:c>
      <x:c r="C128" s="168" t="str">
        <x:v>B053</x:v>
      </x:c>
      <x:c r="D128" s="168" t="str">
        <x:v>B053</x:v>
      </x:c>
      <x:c r="E128" s="168" t="n">
        <x:f>IF(AND(C128&lt;&gt;"",D128&lt;&gt;""),IFERROR(VALUE(RIGHT(D128,3))-VALUE(RIGHT(C128,3))+1,D128-C128+1),"")</x:f>
        <x:v>1</x:v>
      </x:c>
      <x:c r="F128" s="168"/>
      <x:c r="G128" s="168"/>
      <x:c r="H128" s="168" t="str">
        <x:v>Material has undergone rapid repeated agitation with a whisking motion.</x:v>
      </x:c>
      <x:c r="I128" s="168" t="str">
        <x:v>0 = not asserted; 1 = asserted</x:v>
      </x:c>
      <x:c r="J128" s="168" t="str">
        <x:v>Boolean state; no additive interpretation</x:v>
      </x:c>
      <x:c r="K128" s="168"/>
      <x:c r="L128" s="168" t="str">
        <x:v>Sticky process history. The process may contribute to derived structural states but does not by itself guarantee AERATED, EMULSIFIED, or FOAMED.</x:v>
      </x:c>
      <x:c r="M128" s="168" t="str">
        <x:v>COOKING-128 v0.1; object/lineage + Model/Rule + provenance</x:v>
      </x:c>
      <x:c r="N128" s="168" t="str">
        <x:v>SP; Mixing and Mechanical Transformation. Source §5.</x:v>
      </x:c>
      <x:c r="O128" s="168" t="str">
        <x:v>DRAFT</x:v>
      </x:c>
      <x:c r="P128" s="168" t="str">
        <x:v>PRESENCE-1</x:v>
      </x:c>
      <x:c r="Q128" s="168" t="str">
        <x:v>WHISKED</x:v>
      </x:c>
      <x:c r="R128" s="168" t="str">
        <x:v>WHISKED</x:v>
      </x:c>
      <x:c r="S128" s="168" t="str">
        <x:v>SINGLE BIT</x:v>
      </x:c>
      <x:c r="T128" s="168"/>
      <x:c r="U128" s="168" t="str">
        <x:v>BOOLEAN_STATE / SP</x:v>
      </x:c>
    </x:row>
    <x:row r="129" ht="170" customHeight="1">
      <x:c r="A129" s="168" t="str">
        <x:v>COOKING-128#055</x:v>
      </x:c>
      <x:c r="B129" s="168" t="str">
        <x:v>G3 · BEATEN</x:v>
      </x:c>
      <x:c r="C129" s="168" t="str">
        <x:v>B054</x:v>
      </x:c>
      <x:c r="D129" s="168" t="str">
        <x:v>B054</x:v>
      </x:c>
      <x:c r="E129" s="168" t="n">
        <x:f>IF(AND(C129&lt;&gt;"",D129&lt;&gt;""),IFERROR(VALUE(RIGHT(D129,3))-VALUE(RIGHT(C129,3))+1,D129-C129+1),"")</x:f>
        <x:v>1</x:v>
      </x:c>
      <x:c r="F129" s="168"/>
      <x:c r="G129" s="168"/>
      <x:c r="H129" s="168" t="str">
        <x:v>Material has undergone vigorous repeated mechanical agitation.</x:v>
      </x:c>
      <x:c r="I129" s="168" t="str">
        <x:v>0 = not asserted; 1 = asserted</x:v>
      </x:c>
      <x:c r="J129" s="168" t="str">
        <x:v>Boolean state; no additive interpretation</x:v>
      </x:c>
      <x:c r="K129" s="168"/>
      <x:c r="L129" s="168" t="str">
        <x:v>Sticky process history. The process may contribute to derived structural states but does not by itself guarantee AERATED, EMULSIFIED, or FOAMED.</x:v>
      </x:c>
      <x:c r="M129" s="168" t="str">
        <x:v>COOKING-128 v0.1; object/lineage + Model/Rule + provenance</x:v>
      </x:c>
      <x:c r="N129" s="168" t="str">
        <x:v>SP; Mixing and Mechanical Transformation. Source §5.</x:v>
      </x:c>
      <x:c r="O129" s="168" t="str">
        <x:v>DRAFT</x:v>
      </x:c>
      <x:c r="P129" s="168" t="str">
        <x:v>PRESENCE-1</x:v>
      </x:c>
      <x:c r="Q129" s="168" t="str">
        <x:v>BEATEN</x:v>
      </x:c>
      <x:c r="R129" s="168" t="str">
        <x:v>BEATEN</x:v>
      </x:c>
      <x:c r="S129" s="168" t="str">
        <x:v>SINGLE BIT</x:v>
      </x:c>
      <x:c r="T129" s="168"/>
      <x:c r="U129" s="168" t="str">
        <x:v>BOOLEAN_STATE / SP</x:v>
      </x:c>
    </x:row>
    <x:row r="130" ht="170" customHeight="1">
      <x:c r="A130" s="168" t="str">
        <x:v>COOKING-128#056</x:v>
      </x:c>
      <x:c r="B130" s="168" t="str">
        <x:v>G3 · CREAMED</x:v>
      </x:c>
      <x:c r="C130" s="168" t="str">
        <x:v>B055</x:v>
      </x:c>
      <x:c r="D130" s="168" t="str">
        <x:v>B055</x:v>
      </x:c>
      <x:c r="E130" s="168" t="n">
        <x:f>IF(AND(C130&lt;&gt;"",D130&lt;&gt;""),IFERROR(VALUE(RIGHT(D130,3))-VALUE(RIGHT(C130,3))+1,D130-C130+1),"")</x:f>
        <x:v>1</x:v>
      </x:c>
      <x:c r="F130" s="168"/>
      <x:c r="G130" s="168"/>
      <x:c r="H130" s="168" t="str">
        <x:v>Ingredients have been mechanically worked into a softened, smooth, often aerated mixture.</x:v>
      </x:c>
      <x:c r="I130" s="168" t="str">
        <x:v>0 = not asserted; 1 = asserted</x:v>
      </x:c>
      <x:c r="J130" s="168" t="str">
        <x:v>Boolean state; no additive interpretation</x:v>
      </x:c>
      <x:c r="K130" s="168"/>
      <x:c r="L130" s="168" t="str">
        <x:v>Sticky process history. The process may contribute to derived structural states but does not by itself guarantee AERATED, EMULSIFIED, or FOAMED.</x:v>
      </x:c>
      <x:c r="M130" s="168" t="str">
        <x:v>COOKING-128 v0.1; object/lineage + Model/Rule + provenance</x:v>
      </x:c>
      <x:c r="N130" s="168" t="str">
        <x:v>SP; Mixing and Mechanical Transformation. Source §5.</x:v>
      </x:c>
      <x:c r="O130" s="168" t="str">
        <x:v>DRAFT</x:v>
      </x:c>
      <x:c r="P130" s="168" t="str">
        <x:v>PRESENCE-1</x:v>
      </x:c>
      <x:c r="Q130" s="168" t="str">
        <x:v>CREAMED</x:v>
      </x:c>
      <x:c r="R130" s="168" t="str">
        <x:v>CREAMED</x:v>
      </x:c>
      <x:c r="S130" s="168" t="str">
        <x:v>SINGLE BIT</x:v>
      </x:c>
      <x:c r="T130" s="168"/>
      <x:c r="U130" s="168" t="str">
        <x:v>BOOLEAN_STATE / SP</x:v>
      </x:c>
    </x:row>
    <x:row r="131" ht="170" customHeight="1">
      <x:c r="A131" s="168" t="str">
        <x:v>COOKING-128#057</x:v>
      </x:c>
      <x:c r="B131" s="168" t="str">
        <x:v>G3 · WHIPPED</x:v>
      </x:c>
      <x:c r="C131" s="168" t="str">
        <x:v>B056</x:v>
      </x:c>
      <x:c r="D131" s="168" t="str">
        <x:v>B056</x:v>
      </x:c>
      <x:c r="E131" s="168" t="n">
        <x:f>IF(AND(C131&lt;&gt;"",D131&lt;&gt;""),IFERROR(VALUE(RIGHT(D131,3))-VALUE(RIGHT(C131,3))+1,D131-C131+1),"")</x:f>
        <x:v>1</x:v>
      </x:c>
      <x:c r="F131" s="168"/>
      <x:c r="G131" s="168"/>
      <x:c r="H131" s="168" t="str">
        <x:v>Material has been aggressively aerated into an expanded structure.</x:v>
      </x:c>
      <x:c r="I131" s="168" t="str">
        <x:v>0 = not asserted; 1 = asserted</x:v>
      </x:c>
      <x:c r="J131" s="168" t="str">
        <x:v>Boolean state; no additive interpretation</x:v>
      </x:c>
      <x:c r="K131" s="168"/>
      <x:c r="L131" s="168" t="str">
        <x:v>Sticky process history. The process may contribute to derived structural states but does not by itself guarantee AERATED, EMULSIFIED, or FOAMED.</x:v>
      </x:c>
      <x:c r="M131" s="168" t="str">
        <x:v>COOKING-128 v0.1; object/lineage + Model/Rule + provenance</x:v>
      </x:c>
      <x:c r="N131" s="168" t="str">
        <x:v>SP; Mixing and Mechanical Transformation. Source §5.</x:v>
      </x:c>
      <x:c r="O131" s="168" t="str">
        <x:v>DRAFT</x:v>
      </x:c>
      <x:c r="P131" s="168" t="str">
        <x:v>PRESENCE-1</x:v>
      </x:c>
      <x:c r="Q131" s="168" t="str">
        <x:v>WHIPPED</x:v>
      </x:c>
      <x:c r="R131" s="168" t="str">
        <x:v>WHIPPED</x:v>
      </x:c>
      <x:c r="S131" s="168" t="str">
        <x:v>SINGLE BIT</x:v>
      </x:c>
      <x:c r="T131" s="168"/>
      <x:c r="U131" s="168" t="str">
        <x:v>BOOLEAN_STATE / SP</x:v>
      </x:c>
    </x:row>
    <x:row r="132" ht="170" customHeight="1">
      <x:c r="A132" s="168" t="str">
        <x:v>COOKING-128#058</x:v>
      </x:c>
      <x:c r="B132" s="168" t="str">
        <x:v>G3 · AERATED</x:v>
      </x:c>
      <x:c r="C132" s="168" t="str">
        <x:v>B057</x:v>
      </x:c>
      <x:c r="D132" s="168" t="str">
        <x:v>B057</x:v>
      </x:c>
      <x:c r="E132" s="168" t="n">
        <x:f>IF(AND(C132&lt;&gt;"",D132&lt;&gt;""),IFERROR(VALUE(RIGHT(D132,3))-VALUE(RIGHT(C132,3))+1,D132-C132+1),"")</x:f>
        <x:v>1</x:v>
      </x:c>
      <x:c r="F132" s="168"/>
      <x:c r="G132" s="168"/>
      <x:c r="H132" s="168" t="str">
        <x:v>Gas has been deliberately incorporated into the food structure.</x:v>
      </x:c>
      <x:c r="I132" s="168" t="str">
        <x:v>0 = not asserted; 1 = asserted</x:v>
      </x:c>
      <x:c r="J132" s="168" t="str">
        <x:v>Boolean state; no additive interpretation</x:v>
      </x:c>
      <x:c r="K132" s="168"/>
      <x:c r="L132" s="168" t="str">
        <x:v>Dynamic result. DERIVE+ when the relevant aeration Model threshold is met; DERIVE- if the structure loses the modeled aerated condition. FOAMED implies AERATED.</x:v>
      </x:c>
      <x:c r="M132" s="168" t="str">
        <x:v>COOKING-128 v0.1; object/lineage + Model/Rule + provenance</x:v>
      </x:c>
      <x:c r="N132" s="168" t="str">
        <x:v>DR; Mixing and Mechanical Transformation. Source §5.</x:v>
      </x:c>
      <x:c r="O132" s="168" t="str">
        <x:v>DRAFT</x:v>
      </x:c>
      <x:c r="P132" s="168" t="str">
        <x:v>PRESENCE-1</x:v>
      </x:c>
      <x:c r="Q132" s="168" t="str">
        <x:v>AERATED</x:v>
      </x:c>
      <x:c r="R132" s="168" t="str">
        <x:v>AERATED</x:v>
      </x:c>
      <x:c r="S132" s="168" t="str">
        <x:v>SINGLE BIT</x:v>
      </x:c>
      <x:c r="T132" s="168"/>
      <x:c r="U132" s="168" t="str">
        <x:v>BOOLEAN_STATE / DR</x:v>
      </x:c>
    </x:row>
    <x:row r="133" ht="170" customHeight="1">
      <x:c r="A133" s="168" t="str">
        <x:v>COOKING-128#059</x:v>
      </x:c>
      <x:c r="B133" s="168" t="str">
        <x:v>G3 · MASHED</x:v>
      </x:c>
      <x:c r="C133" s="168" t="str">
        <x:v>B058</x:v>
      </x:c>
      <x:c r="D133" s="168" t="str">
        <x:v>B058</x:v>
      </x:c>
      <x:c r="E133" s="168" t="n">
        <x:f>IF(AND(C133&lt;&gt;"",D133&lt;&gt;""),IFERROR(VALUE(RIGHT(D133,3))-VALUE(RIGHT(C133,3))+1,D133-C133+1),"")</x:f>
        <x:v>1</x:v>
      </x:c>
      <x:c r="F133" s="168"/>
      <x:c r="G133" s="168"/>
      <x:c r="H133" s="168" t="str">
        <x:v>Soft solid material has been compressed and broken into a coarse cohesive mass.</x:v>
      </x:c>
      <x:c r="I133" s="168" t="str">
        <x:v>0 = not asserted; 1 = asserted</x:v>
      </x:c>
      <x:c r="J133" s="168" t="str">
        <x:v>Boolean state; no additive interpretation</x:v>
      </x:c>
      <x:c r="K133" s="168"/>
      <x:c r="L133" s="168" t="str">
        <x:v>Root of dominant texture-reduction ladder. Canonical MASHED-&gt;BLENDED.</x:v>
      </x:c>
      <x:c r="M133" s="168" t="str">
        <x:v>COOKING-128 v0.1; object/lineage + Model/Rule + provenance</x:v>
      </x:c>
      <x:c r="N133" s="168" t="str">
        <x:v>XR; Mixing and Mechanical Transformation. Source §5.</x:v>
      </x:c>
      <x:c r="O133" s="168" t="str">
        <x:v>DRAFT</x:v>
      </x:c>
      <x:c r="P133" s="168" t="str">
        <x:v>PRESENCE-1</x:v>
      </x:c>
      <x:c r="Q133" s="168" t="str">
        <x:v>MASHED</x:v>
      </x:c>
      <x:c r="R133" s="168" t="str">
        <x:v>MASHED</x:v>
      </x:c>
      <x:c r="S133" s="168" t="str">
        <x:v>SINGLE BIT</x:v>
      </x:c>
      <x:c r="T133" s="168"/>
      <x:c r="U133" s="168" t="str">
        <x:v>BOOLEAN_STATE / XR</x:v>
      </x:c>
    </x:row>
    <x:row r="134" ht="170" customHeight="1">
      <x:c r="A134" s="168" t="str">
        <x:v>COOKING-128#060</x:v>
      </x:c>
      <x:c r="B134" s="168" t="str">
        <x:v>G3 · BLENDED</x:v>
      </x:c>
      <x:c r="C134" s="168" t="str">
        <x:v>B059</x:v>
      </x:c>
      <x:c r="D134" s="168" t="str">
        <x:v>B059</x:v>
      </x:c>
      <x:c r="E134" s="168" t="n">
        <x:f>IF(AND(C134&lt;&gt;"",D134&lt;&gt;""),IFERROR(VALUE(RIGHT(D134,3))-VALUE(RIGHT(C134,3))+1,D134-C134+1),"")</x:f>
        <x:v>1</x:v>
      </x:c>
      <x:c r="F134" s="168"/>
      <x:c r="G134" s="168"/>
      <x:c r="H134" s="168" t="str">
        <x:v>Ingredients have undergone high-speed mechanical mixing and particle reduction.</x:v>
      </x:c>
      <x:c r="I134" s="168" t="str">
        <x:v>0 = not asserted; 1 = asserted</x:v>
      </x:c>
      <x:c r="J134" s="168" t="str">
        <x:v>Boolean state; no additive interpretation</x:v>
      </x:c>
      <x:c r="K134" s="168"/>
      <x:c r="L134" s="168" t="str">
        <x:v>Canonical BLENDED-&gt;PUREED. Previous process events remain in provenance; dominant texture state is replaced.</x:v>
      </x:c>
      <x:c r="M134" s="168" t="str">
        <x:v>COOKING-128 v0.1; object/lineage + Model/Rule + provenance</x:v>
      </x:c>
      <x:c r="N134" s="168" t="str">
        <x:v>XR; Mixing and Mechanical Transformation. Source §5.</x:v>
      </x:c>
      <x:c r="O134" s="168" t="str">
        <x:v>DRAFT</x:v>
      </x:c>
      <x:c r="P134" s="168" t="str">
        <x:v>PRESENCE-1</x:v>
      </x:c>
      <x:c r="Q134" s="168" t="str">
        <x:v>BLENDED</x:v>
      </x:c>
      <x:c r="R134" s="168" t="str">
        <x:v>BLENDED</x:v>
      </x:c>
      <x:c r="S134" s="168" t="str">
        <x:v>SINGLE BIT</x:v>
      </x:c>
      <x:c r="T134" s="168"/>
      <x:c r="U134" s="168" t="str">
        <x:v>BOOLEAN_STATE / XR</x:v>
      </x:c>
    </x:row>
    <x:row r="135" ht="170" customHeight="1">
      <x:c r="A135" s="168" t="str">
        <x:v>COOKING-128#061</x:v>
      </x:c>
      <x:c r="B135" s="168" t="str">
        <x:v>G3 · PUREED</x:v>
      </x:c>
      <x:c r="C135" s="168" t="str">
        <x:v>B060</x:v>
      </x:c>
      <x:c r="D135" s="168" t="str">
        <x:v>B060</x:v>
      </x:c>
      <x:c r="E135" s="168" t="n">
        <x:f>IF(AND(C135&lt;&gt;"",D135&lt;&gt;""),IFERROR(VALUE(RIGHT(D135,3))-VALUE(RIGHT(C135,3))+1,D135-C135+1),"")</x:f>
        <x:v>1</x:v>
      </x:c>
      <x:c r="F135" s="168"/>
      <x:c r="G135" s="168"/>
      <x:c r="H135" s="168" t="str">
        <x:v>Material has been reduced into a substantially smooth semi-fluid or paste-like consistency.</x:v>
      </x:c>
      <x:c r="I135" s="168" t="str">
        <x:v>0 = not asserted; 1 = asserted</x:v>
      </x:c>
      <x:c r="J135" s="168" t="str">
        <x:v>Boolean state; no additive interpretation</x:v>
      </x:c>
      <x:c r="K135" s="168"/>
      <x:c r="L135" s="168" t="str">
        <x:v>Canonical PUREED-&gt;HOMOGENIZED where a more uniform microstructure is intentionally produced.</x:v>
      </x:c>
      <x:c r="M135" s="168" t="str">
        <x:v>COOKING-128 v0.1; object/lineage + Model/Rule + provenance</x:v>
      </x:c>
      <x:c r="N135" s="168" t="str">
        <x:v>XR; Mixing and Mechanical Transformation. Source §5.</x:v>
      </x:c>
      <x:c r="O135" s="168" t="str">
        <x:v>DRAFT</x:v>
      </x:c>
      <x:c r="P135" s="168" t="str">
        <x:v>PRESENCE-1</x:v>
      </x:c>
      <x:c r="Q135" s="168" t="str">
        <x:v>PUREED</x:v>
      </x:c>
      <x:c r="R135" s="168" t="str">
        <x:v>PUREED</x:v>
      </x:c>
      <x:c r="S135" s="168" t="str">
        <x:v>SINGLE BIT</x:v>
      </x:c>
      <x:c r="T135" s="168"/>
      <x:c r="U135" s="168" t="str">
        <x:v>BOOLEAN_STATE / XR</x:v>
      </x:c>
    </x:row>
    <x:row r="136" ht="170" customHeight="1">
      <x:c r="A136" s="168" t="str">
        <x:v>COOKING-128#062</x:v>
      </x:c>
      <x:c r="B136" s="168" t="str">
        <x:v>G3 · HOMOGENIZED</x:v>
      </x:c>
      <x:c r="C136" s="168" t="str">
        <x:v>B061</x:v>
      </x:c>
      <x:c r="D136" s="168" t="str">
        <x:v>B061</x:v>
      </x:c>
      <x:c r="E136" s="168" t="n">
        <x:f>IF(AND(C136&lt;&gt;"",D136&lt;&gt;""),IFERROR(VALUE(RIGHT(D136,3))-VALUE(RIGHT(C136,3))+1,D136-C136+1),"")</x:f>
        <x:v>1</x:v>
      </x:c>
      <x:c r="F136" s="168"/>
      <x:c r="G136" s="168"/>
      <x:c r="H136" s="168" t="str">
        <x:v>Material has been mechanically processed toward highly uniform particle or droplet distribution.</x:v>
      </x:c>
      <x:c r="I136" s="168" t="str">
        <x:v>0 = not asserted; 1 = asserted</x:v>
      </x:c>
      <x:c r="J136" s="168" t="str">
        <x:v>Boolean state; no additive interpretation</x:v>
      </x:c>
      <x:c r="K136" s="168"/>
      <x:c r="L136" s="168" t="str">
        <x:v>Finest named dominant texture-refinement state in v0.1. Ordinary texture-reduction Operators do not move backward.</x:v>
      </x:c>
      <x:c r="M136" s="168" t="str">
        <x:v>COOKING-128 v0.1; object/lineage + Model/Rule + provenance</x:v>
      </x:c>
      <x:c r="N136" s="168" t="str">
        <x:v>XR; Mixing and Mechanical Transformation. Source §5.</x:v>
      </x:c>
      <x:c r="O136" s="168" t="str">
        <x:v>DRAFT</x:v>
      </x:c>
      <x:c r="P136" s="168" t="str">
        <x:v>PRESENCE-1</x:v>
      </x:c>
      <x:c r="Q136" s="168" t="str">
        <x:v>HOMOGENIZED</x:v>
      </x:c>
      <x:c r="R136" s="168" t="str">
        <x:v>HOMOGENIZED</x:v>
      </x:c>
      <x:c r="S136" s="168" t="str">
        <x:v>SINGLE BIT</x:v>
      </x:c>
      <x:c r="T136" s="168"/>
      <x:c r="U136" s="168" t="str">
        <x:v>BOOLEAN_STATE / XR</x:v>
      </x:c>
    </x:row>
    <x:row r="137" ht="170" customHeight="1">
      <x:c r="A137" s="168" t="str">
        <x:v>COOKING-128#063</x:v>
      </x:c>
      <x:c r="B137" s="168" t="str">
        <x:v>G3 · EMULSIFIED</x:v>
      </x:c>
      <x:c r="C137" s="168" t="str">
        <x:v>B062</x:v>
      </x:c>
      <x:c r="D137" s="168" t="str">
        <x:v>B062</x:v>
      </x:c>
      <x:c r="E137" s="168" t="n">
        <x:f>IF(AND(C137&lt;&gt;"",D137&lt;&gt;""),IFERROR(VALUE(RIGHT(D137,3))-VALUE(RIGHT(C137,3))+1,D137-C137+1),"")</x:f>
        <x:v>1</x:v>
      </x:c>
      <x:c r="F137" s="168"/>
      <x:c r="G137" s="168"/>
      <x:c r="H137" s="168" t="str">
        <x:v>Normally immiscible liquid phases have been dispersed into a stabilized or temporarily stabilized emulsion.</x:v>
      </x:c>
      <x:c r="I137" s="168" t="str">
        <x:v>0 = not asserted; 1 = asserted</x:v>
      </x:c>
      <x:c r="J137" s="168" t="str">
        <x:v>Boolean state; no additive interpretation</x:v>
      </x:c>
      <x:c r="K137" s="168"/>
      <x:c r="L137" s="168" t="str">
        <x:v>Dynamic result. DERIVE+ when emulsion conditions pass; DERIVE- when the emulsion breaks or is otherwise invalidated.</x:v>
      </x:c>
      <x:c r="M137" s="168" t="str">
        <x:v>COOKING-128 v0.1; object/lineage + Model/Rule + provenance</x:v>
      </x:c>
      <x:c r="N137" s="168" t="str">
        <x:v>DR; Mixing and Mechanical Transformation. Source §5.</x:v>
      </x:c>
      <x:c r="O137" s="168" t="str">
        <x:v>DRAFT</x:v>
      </x:c>
      <x:c r="P137" s="168" t="str">
        <x:v>PRESENCE-1</x:v>
      </x:c>
      <x:c r="Q137" s="168" t="str">
        <x:v>EMULSIFIED</x:v>
      </x:c>
      <x:c r="R137" s="168" t="str">
        <x:v>EMULSIFIED</x:v>
      </x:c>
      <x:c r="S137" s="168" t="str">
        <x:v>SINGLE BIT</x:v>
      </x:c>
      <x:c r="T137" s="168"/>
      <x:c r="U137" s="168" t="str">
        <x:v>BOOLEAN_STATE / DR</x:v>
      </x:c>
    </x:row>
    <x:row r="138" ht="170" customHeight="1">
      <x:c r="A138" s="168" t="str">
        <x:v>COOKING-128#064</x:v>
      </x:c>
      <x:c r="B138" s="168" t="str">
        <x:v>G3 · FOAMED</x:v>
      </x:c>
      <x:c r="C138" s="168" t="str">
        <x:v>B063</x:v>
      </x:c>
      <x:c r="D138" s="168" t="str">
        <x:v>B063</x:v>
      </x:c>
      <x:c r="E138" s="168" t="n">
        <x:f>IF(AND(C138&lt;&gt;"",D138&lt;&gt;""),IFERROR(VALUE(RIGHT(D138,3))-VALUE(RIGHT(C138,3))+1,D138-C138+1),"")</x:f>
        <x:v>1</x:v>
      </x:c>
      <x:c r="F138" s="168"/>
      <x:c r="G138" s="168"/>
      <x:c r="H138" s="168" t="str">
        <x:v>Gas has been dispersed throughout a liquid or semi-solid matrix to form a foam structure.</x:v>
      </x:c>
      <x:c r="I138" s="168" t="str">
        <x:v>0 = not asserted; 1 = asserted</x:v>
      </x:c>
      <x:c r="J138" s="168" t="str">
        <x:v>Boolean state; no additive interpretation</x:v>
      </x:c>
      <x:c r="K138" s="168"/>
      <x:c r="L138" s="168" t="str">
        <x:v>Dynamic result. IMPLY(FOAMED-&gt;AERATED). Clearing AERATED necessarily clears FOAMED.</x:v>
      </x:c>
      <x:c r="M138" s="168" t="str">
        <x:v>COOKING-128 v0.1; object/lineage + Model/Rule + provenance</x:v>
      </x:c>
      <x:c r="N138" s="168" t="str">
        <x:v>DR; Mixing and Mechanical Transformation. Source §5.</x:v>
      </x:c>
      <x:c r="O138" s="168" t="str">
        <x:v>DRAFT</x:v>
      </x:c>
      <x:c r="P138" s="168" t="str">
        <x:v>PRESENCE-1</x:v>
      </x:c>
      <x:c r="Q138" s="168" t="str">
        <x:v>FOAMED</x:v>
      </x:c>
      <x:c r="R138" s="168" t="str">
        <x:v>FOAMED</x:v>
      </x:c>
      <x:c r="S138" s="168" t="str">
        <x:v>SINGLE BIT</x:v>
      </x:c>
      <x:c r="T138" s="168"/>
      <x:c r="U138" s="168" t="str">
        <x:v>BOOLEAN_STATE / DR</x:v>
      </x:c>
    </x:row>
    <x:row r="139" ht="170" customHeight="1">
      <x:c r="A139" s="168" t="str">
        <x:v>COOKING-128#065</x:v>
      </x:c>
      <x:c r="B139" s="168" t="str">
        <x:v>G4 · SOAKED</x:v>
      </x:c>
      <x:c r="C139" s="168" t="str">
        <x:v>B064</x:v>
      </x:c>
      <x:c r="D139" s="168" t="str">
        <x:v>B064</x:v>
      </x:c>
      <x:c r="E139" s="168" t="n">
        <x:f>IF(AND(C139&lt;&gt;"",D139&lt;&gt;""),IFERROR(VALUE(RIGHT(D139,3))-VALUE(RIGHT(C139,3))+1,D139-C139+1),"")</x:f>
        <x:v>1</x:v>
      </x:c>
      <x:c r="F139" s="168"/>
      <x:c r="G139" s="168"/>
      <x:c r="H139" s="168" t="str">
        <x:v>Food has remained immersed in liquid long enough for meaningful hydration, extraction, or exchange.</x:v>
      </x:c>
      <x:c r="I139" s="168" t="str">
        <x:v>0 = not asserted; 1 = asserted</x:v>
      </x:c>
      <x:c r="J139" s="168" t="str">
        <x:v>Boolean state; no additive interpretation</x:v>
      </x:c>
      <x:c r="K139" s="168"/>
      <x:c r="L139" s="168" t="str">
        <x:v>Sticky process state. It may lead to REHYDRATED through a moisture/uptake Model but does not guarantee it.</x:v>
      </x:c>
      <x:c r="M139" s="168" t="str">
        <x:v>COOKING-128 v0.1; object/lineage + Model/Rule + provenance</x:v>
      </x:c>
      <x:c r="N139" s="168" t="str">
        <x:v>SP; Conditioning, Coating, and Preservation. Source §5.</x:v>
      </x:c>
      <x:c r="O139" s="168" t="str">
        <x:v>DRAFT</x:v>
      </x:c>
      <x:c r="P139" s="168" t="str">
        <x:v>PRESENCE-1</x:v>
      </x:c>
      <x:c r="Q139" s="168" t="str">
        <x:v>SOAKED</x:v>
      </x:c>
      <x:c r="R139" s="168" t="str">
        <x:v>SOAKED</x:v>
      </x:c>
      <x:c r="S139" s="168" t="str">
        <x:v>SINGLE BIT</x:v>
      </x:c>
      <x:c r="T139" s="168"/>
      <x:c r="U139" s="168" t="str">
        <x:v>BOOLEAN_STATE / SP</x:v>
      </x:c>
    </x:row>
    <x:row r="140" ht="170" customHeight="1">
      <x:c r="A140" s="168" t="str">
        <x:v>COOKING-128#066</x:v>
      </x:c>
      <x:c r="B140" s="168" t="str">
        <x:v>G4 · REHYDRATED</x:v>
      </x:c>
      <x:c r="C140" s="168" t="str">
        <x:v>B065</x:v>
      </x:c>
      <x:c r="D140" s="168" t="str">
        <x:v>B065</x:v>
      </x:c>
      <x:c r="E140" s="168" t="n">
        <x:f>IF(AND(C140&lt;&gt;"",D140&lt;&gt;""),IFERROR(VALUE(RIGHT(D140,3))-VALUE(RIGHT(C140,3))+1,D140-C140+1),"")</x:f>
        <x:v>1</x:v>
      </x:c>
      <x:c r="F140" s="168"/>
      <x:c r="G140" s="168"/>
      <x:c r="H140" s="168" t="str">
        <x:v>Previously dried material has absorbed liquid and regained substantial moisture.</x:v>
      </x:c>
      <x:c r="I140" s="168" t="str">
        <x:v>0 = not asserted; 1 = asserted</x:v>
      </x:c>
      <x:c r="J140" s="168" t="str">
        <x:v>Boolean state; no additive interpretation</x:v>
      </x:c>
      <x:c r="K140" s="168"/>
      <x:c r="L140" s="168" t="str">
        <x:v>Dynamic result. Commonly DERIVE+ after SOAKED plus a moisture threshold; may DERIVE- after subsequent drying/dehydration if current rehydration is no longer true.</x:v>
      </x:c>
      <x:c r="M140" s="168" t="str">
        <x:v>COOKING-128 v0.1; object/lineage + Model/Rule + provenance</x:v>
      </x:c>
      <x:c r="N140" s="168" t="str">
        <x:v>DR; Conditioning, Coating, and Preservation. Source §5.</x:v>
      </x:c>
      <x:c r="O140" s="168" t="str">
        <x:v>DRAFT</x:v>
      </x:c>
      <x:c r="P140" s="168" t="str">
        <x:v>PRESENCE-1</x:v>
      </x:c>
      <x:c r="Q140" s="168" t="str">
        <x:v>REHYDRATED</x:v>
      </x:c>
      <x:c r="R140" s="168" t="str">
        <x:v>REHYDRATED</x:v>
      </x:c>
      <x:c r="S140" s="168" t="str">
        <x:v>SINGLE BIT</x:v>
      </x:c>
      <x:c r="T140" s="168"/>
      <x:c r="U140" s="168" t="str">
        <x:v>BOOLEAN_STATE / DR</x:v>
      </x:c>
    </x:row>
    <x:row r="141" ht="170" customHeight="1">
      <x:c r="A141" s="168" t="str">
        <x:v>COOKING-128#067</x:v>
      </x:c>
      <x:c r="B141" s="168" t="str">
        <x:v>G4 · DRAINED</x:v>
      </x:c>
      <x:c r="C141" s="168" t="str">
        <x:v>B066</x:v>
      </x:c>
      <x:c r="D141" s="168" t="str">
        <x:v>B066</x:v>
      </x:c>
      <x:c r="E141" s="168" t="n">
        <x:f>IF(AND(C141&lt;&gt;"",D141&lt;&gt;""),IFERROR(VALUE(RIGHT(D141,3))-VALUE(RIGHT(C141,3))+1,D141-C141+1),"")</x:f>
        <x:v>1</x:v>
      </x:c>
      <x:c r="F141" s="168"/>
      <x:c r="G141" s="168"/>
      <x:c r="H141" s="168" t="str">
        <x:v>Free liquid has been intentionally removed primarily by gravity.</x:v>
      </x:c>
      <x:c r="I141" s="168" t="str">
        <x:v>0 = not asserted; 1 = asserted</x:v>
      </x:c>
      <x:c r="J141" s="168" t="str">
        <x:v>Boolean state; no additive interpretation</x:v>
      </x:c>
      <x:c r="K141" s="168"/>
      <x:c r="L141" s="168" t="str">
        <x:v>Sticky conditioning/process state. Multiple conditioning states may coexist; no automatic implication is assumed unless a Model/Ruleset declares it.</x:v>
      </x:c>
      <x:c r="M141" s="168" t="str">
        <x:v>COOKING-128 v0.1; object/lineage + Model/Rule + provenance</x:v>
      </x:c>
      <x:c r="N141" s="168" t="str">
        <x:v>SP; Conditioning, Coating, and Preservation. Source §5.</x:v>
      </x:c>
      <x:c r="O141" s="168" t="str">
        <x:v>DRAFT</x:v>
      </x:c>
      <x:c r="P141" s="168" t="str">
        <x:v>PRESENCE-1</x:v>
      </x:c>
      <x:c r="Q141" s="168" t="str">
        <x:v>DRAINED</x:v>
      </x:c>
      <x:c r="R141" s="168" t="str">
        <x:v>DRAINED</x:v>
      </x:c>
      <x:c r="S141" s="168" t="str">
        <x:v>SINGLE BIT</x:v>
      </x:c>
      <x:c r="T141" s="168"/>
      <x:c r="U141" s="168" t="str">
        <x:v>BOOLEAN_STATE / SP</x:v>
      </x:c>
    </x:row>
    <x:row r="142" ht="170" customHeight="1">
      <x:c r="A142" s="168" t="str">
        <x:v>COOKING-128#068</x:v>
      </x:c>
      <x:c r="B142" s="168" t="str">
        <x:v>G4 · STRAINED</x:v>
      </x:c>
      <x:c r="C142" s="168" t="str">
        <x:v>B067</x:v>
      </x:c>
      <x:c r="D142" s="168" t="str">
        <x:v>B067</x:v>
      </x:c>
      <x:c r="E142" s="168" t="n">
        <x:f>IF(AND(C142&lt;&gt;"",D142&lt;&gt;""),IFERROR(VALUE(RIGHT(D142,3))-VALUE(RIGHT(C142,3))+1,D142-C142+1),"")</x:f>
        <x:v>1</x:v>
      </x:c>
      <x:c r="F142" s="168"/>
      <x:c r="G142" s="168"/>
      <x:c r="H142" s="168" t="str">
        <x:v>Solids and liquids have been separated through a mesh, sieve, cloth, or similar barrier.</x:v>
      </x:c>
      <x:c r="I142" s="168" t="str">
        <x:v>0 = not asserted; 1 = asserted</x:v>
      </x:c>
      <x:c r="J142" s="168" t="str">
        <x:v>Boolean state; no additive interpretation</x:v>
      </x:c>
      <x:c r="K142" s="168"/>
      <x:c r="L142" s="168" t="str">
        <x:v>Sticky conditioning/process state. Multiple conditioning states may coexist; no automatic implication is assumed unless a Model/Ruleset declares it.</x:v>
      </x:c>
      <x:c r="M142" s="168" t="str">
        <x:v>COOKING-128 v0.1; object/lineage + Model/Rule + provenance</x:v>
      </x:c>
      <x:c r="N142" s="168" t="str">
        <x:v>SP; Conditioning, Coating, and Preservation. Source §5.</x:v>
      </x:c>
      <x:c r="O142" s="168" t="str">
        <x:v>DRAFT</x:v>
      </x:c>
      <x:c r="P142" s="168" t="str">
        <x:v>PRESENCE-1</x:v>
      </x:c>
      <x:c r="Q142" s="168" t="str">
        <x:v>STRAINED</x:v>
      </x:c>
      <x:c r="R142" s="168" t="str">
        <x:v>STRAINED</x:v>
      </x:c>
      <x:c r="S142" s="168" t="str">
        <x:v>SINGLE BIT</x:v>
      </x:c>
      <x:c r="T142" s="168"/>
      <x:c r="U142" s="168" t="str">
        <x:v>BOOLEAN_STATE / SP</x:v>
      </x:c>
    </x:row>
    <x:row r="143" ht="170" customHeight="1">
      <x:c r="A143" s="168" t="str">
        <x:v>COOKING-128#069</x:v>
      </x:c>
      <x:c r="B143" s="168" t="str">
        <x:v>G4 · MARINATED</x:v>
      </x:c>
      <x:c r="C143" s="168" t="str">
        <x:v>B068</x:v>
      </x:c>
      <x:c r="D143" s="168" t="str">
        <x:v>B068</x:v>
      </x:c>
      <x:c r="E143" s="168" t="n">
        <x:f>IF(AND(C143&lt;&gt;"",D143&lt;&gt;""),IFERROR(VALUE(RIGHT(D143,3))-VALUE(RIGHT(C143,3))+1,D143-C143+1),"")</x:f>
        <x:v>1</x:v>
      </x:c>
      <x:c r="F143" s="168"/>
      <x:c r="G143" s="168"/>
      <x:c r="H143" s="168" t="str">
        <x:v>Food has been exposed to a flavored liquid or paste for sufficient time to alter its surface composition or flavor.</x:v>
      </x:c>
      <x:c r="I143" s="168" t="str">
        <x:v>0 = not asserted; 1 = asserted</x:v>
      </x:c>
      <x:c r="J143" s="168" t="str">
        <x:v>Boolean state; no additive interpretation</x:v>
      </x:c>
      <x:c r="K143" s="168"/>
      <x:c r="L143" s="168" t="str">
        <x:v>Sticky conditioning/process state. Multiple conditioning states may coexist; no automatic implication is assumed unless a Model/Ruleset declares it.</x:v>
      </x:c>
      <x:c r="M143" s="168" t="str">
        <x:v>COOKING-128 v0.1; object/lineage + Model/Rule + provenance</x:v>
      </x:c>
      <x:c r="N143" s="168" t="str">
        <x:v>SP; Conditioning, Coating, and Preservation. Source §5.</x:v>
      </x:c>
      <x:c r="O143" s="168" t="str">
        <x:v>DRAFT</x:v>
      </x:c>
      <x:c r="P143" s="168" t="str">
        <x:v>PRESENCE-1</x:v>
      </x:c>
      <x:c r="Q143" s="168" t="str">
        <x:v>MARINATED</x:v>
      </x:c>
      <x:c r="R143" s="168" t="str">
        <x:v>MARINATED</x:v>
      </x:c>
      <x:c r="S143" s="168" t="str">
        <x:v>SINGLE BIT</x:v>
      </x:c>
      <x:c r="T143" s="168"/>
      <x:c r="U143" s="168" t="str">
        <x:v>BOOLEAN_STATE / SP</x:v>
      </x:c>
    </x:row>
    <x:row r="144" ht="170" customHeight="1">
      <x:c r="A144" s="168" t="str">
        <x:v>COOKING-128#070</x:v>
      </x:c>
      <x:c r="B144" s="168" t="str">
        <x:v>G4 · BRINED</x:v>
      </x:c>
      <x:c r="C144" s="168" t="str">
        <x:v>B069</x:v>
      </x:c>
      <x:c r="D144" s="168" t="str">
        <x:v>B069</x:v>
      </x:c>
      <x:c r="E144" s="168" t="n">
        <x:f>IF(AND(C144&lt;&gt;"",D144&lt;&gt;""),IFERROR(VALUE(RIGHT(D144,3))-VALUE(RIGHT(C144,3))+1,D144-C144+1),"")</x:f>
        <x:v>1</x:v>
      </x:c>
      <x:c r="F144" s="168"/>
      <x:c r="G144" s="168"/>
      <x:c r="H144" s="168" t="str">
        <x:v>Food has undergone controlled exposure to a salt-containing solution.</x:v>
      </x:c>
      <x:c r="I144" s="168" t="str">
        <x:v>0 = not asserted; 1 = asserted</x:v>
      </x:c>
      <x:c r="J144" s="168" t="str">
        <x:v>Boolean state; no additive interpretation</x:v>
      </x:c>
      <x:c r="K144" s="168"/>
      <x:c r="L144" s="168" t="str">
        <x:v>Sticky conditioning/process state. Multiple conditioning states may coexist; no automatic implication is assumed unless a Model/Ruleset declares it.</x:v>
      </x:c>
      <x:c r="M144" s="168" t="str">
        <x:v>COOKING-128 v0.1; object/lineage + Model/Rule + provenance</x:v>
      </x:c>
      <x:c r="N144" s="168" t="str">
        <x:v>SP; Conditioning, Coating, and Preservation. Source §5.</x:v>
      </x:c>
      <x:c r="O144" s="168" t="str">
        <x:v>DRAFT</x:v>
      </x:c>
      <x:c r="P144" s="168" t="str">
        <x:v>PRESENCE-1</x:v>
      </x:c>
      <x:c r="Q144" s="168" t="str">
        <x:v>BRINED</x:v>
      </x:c>
      <x:c r="R144" s="168" t="str">
        <x:v>BRINED</x:v>
      </x:c>
      <x:c r="S144" s="168" t="str">
        <x:v>SINGLE BIT</x:v>
      </x:c>
      <x:c r="T144" s="168"/>
      <x:c r="U144" s="168" t="str">
        <x:v>BOOLEAN_STATE / SP</x:v>
      </x:c>
    </x:row>
    <x:row r="145" ht="170" customHeight="1">
      <x:c r="A145" s="168" t="str">
        <x:v>COOKING-128#071</x:v>
      </x:c>
      <x:c r="B145" s="168" t="str">
        <x:v>G4 · PICKLED</x:v>
      </x:c>
      <x:c r="C145" s="168" t="str">
        <x:v>B070</x:v>
      </x:c>
      <x:c r="D145" s="168" t="str">
        <x:v>B070</x:v>
      </x:c>
      <x:c r="E145" s="168" t="n">
        <x:f>IF(AND(C145&lt;&gt;"",D145&lt;&gt;""),IFERROR(VALUE(RIGHT(D145,3))-VALUE(RIGHT(C145,3))+1,D145-C145+1),"")</x:f>
        <x:v>1</x:v>
      </x:c>
      <x:c r="F145" s="168"/>
      <x:c r="G145" s="168"/>
      <x:c r="H145" s="168" t="str">
        <x:v>Food has undergone preservation or flavor transformation through acidic or fermentation-associated pickling conditions.</x:v>
      </x:c>
      <x:c r="I145" s="168" t="str">
        <x:v>0 = not asserted; 1 = asserted</x:v>
      </x:c>
      <x:c r="J145" s="168" t="str">
        <x:v>Boolean state; no additive interpretation</x:v>
      </x:c>
      <x:c r="K145" s="168"/>
      <x:c r="L145" s="168" t="str">
        <x:v>Sticky conditioning/process state. Multiple conditioning states may coexist; no automatic implication is assumed unless a Model/Ruleset declares it.</x:v>
      </x:c>
      <x:c r="M145" s="168" t="str">
        <x:v>COOKING-128 v0.1; object/lineage + Model/Rule + provenance</x:v>
      </x:c>
      <x:c r="N145" s="168" t="str">
        <x:v>SP; Conditioning, Coating, and Preservation. Source §5.</x:v>
      </x:c>
      <x:c r="O145" s="168" t="str">
        <x:v>DRAFT</x:v>
      </x:c>
      <x:c r="P145" s="168" t="str">
        <x:v>PRESENCE-1</x:v>
      </x:c>
      <x:c r="Q145" s="168" t="str">
        <x:v>PICKLED</x:v>
      </x:c>
      <x:c r="R145" s="168" t="str">
        <x:v>PICKLED</x:v>
      </x:c>
      <x:c r="S145" s="168" t="str">
        <x:v>SINGLE BIT</x:v>
      </x:c>
      <x:c r="T145" s="168"/>
      <x:c r="U145" s="168" t="str">
        <x:v>BOOLEAN_STATE / SP</x:v>
      </x:c>
    </x:row>
    <x:row r="146" ht="170" customHeight="1">
      <x:c r="A146" s="168" t="str">
        <x:v>COOKING-128#072</x:v>
      </x:c>
      <x:c r="B146" s="168" t="str">
        <x:v>G4 · FERMENTED</x:v>
      </x:c>
      <x:c r="C146" s="168" t="str">
        <x:v>B071</x:v>
      </x:c>
      <x:c r="D146" s="168" t="str">
        <x:v>B071</x:v>
      </x:c>
      <x:c r="E146" s="168" t="n">
        <x:f>IF(AND(C146&lt;&gt;"",D146&lt;&gt;""),IFERROR(VALUE(RIGHT(D146,3))-VALUE(RIGHT(C146,3))+1,D146-C146+1),"")</x:f>
        <x:v>1</x:v>
      </x:c>
      <x:c r="F146" s="168"/>
      <x:c r="G146" s="168"/>
      <x:c r="H146" s="168" t="str">
        <x:v>Food has undergone a deliberate biologically mediated fermentation process.</x:v>
      </x:c>
      <x:c r="I146" s="168" t="str">
        <x:v>0 = not asserted; 1 = asserted</x:v>
      </x:c>
      <x:c r="J146" s="168" t="str">
        <x:v>Boolean state; no additive interpretation</x:v>
      </x:c>
      <x:c r="K146" s="168"/>
      <x:c r="L146" s="168" t="str">
        <x:v>Sticky conditioning/process state. Multiple conditioning states may coexist; no automatic implication is assumed unless a Model/Ruleset declares it.</x:v>
      </x:c>
      <x:c r="M146" s="168" t="str">
        <x:v>COOKING-128 v0.1; object/lineage + Model/Rule + provenance</x:v>
      </x:c>
      <x:c r="N146" s="168" t="str">
        <x:v>SP; Conditioning, Coating, and Preservation. Source §5.</x:v>
      </x:c>
      <x:c r="O146" s="168" t="str">
        <x:v>DRAFT</x:v>
      </x:c>
      <x:c r="P146" s="168" t="str">
        <x:v>PRESENCE-1</x:v>
      </x:c>
      <x:c r="Q146" s="168" t="str">
        <x:v>FERMENTED</x:v>
      </x:c>
      <x:c r="R146" s="168" t="str">
        <x:v>FERMENTED</x:v>
      </x:c>
      <x:c r="S146" s="168" t="str">
        <x:v>SINGLE BIT</x:v>
      </x:c>
      <x:c r="T146" s="168"/>
      <x:c r="U146" s="168" t="str">
        <x:v>BOOLEAN_STATE / SP</x:v>
      </x:c>
    </x:row>
    <x:row r="147" ht="170" customHeight="1">
      <x:c r="A147" s="168" t="str">
        <x:v>COOKING-128#073</x:v>
      </x:c>
      <x:c r="B147" s="168" t="str">
        <x:v>G4 · CURED</x:v>
      </x:c>
      <x:c r="C147" s="168" t="str">
        <x:v>B072</x:v>
      </x:c>
      <x:c r="D147" s="168" t="str">
        <x:v>B072</x:v>
      </x:c>
      <x:c r="E147" s="168" t="n">
        <x:f>IF(AND(C147&lt;&gt;"",D147&lt;&gt;""),IFERROR(VALUE(RIGHT(D147,3))-VALUE(RIGHT(C147,3))+1,D147-C147+1),"")</x:f>
        <x:v>1</x:v>
      </x:c>
      <x:c r="F147" s="168"/>
      <x:c r="G147" s="168"/>
      <x:c r="H147" s="168" t="str">
        <x:v>Food has undergone a deliberate preservation/transformation treatment using salt, sugar, curing agents, drying, or related controlled processes.</x:v>
      </x:c>
      <x:c r="I147" s="168" t="str">
        <x:v>0 = not asserted; 1 = asserted</x:v>
      </x:c>
      <x:c r="J147" s="168" t="str">
        <x:v>Boolean state; no additive interpretation</x:v>
      </x:c>
      <x:c r="K147" s="168"/>
      <x:c r="L147" s="168" t="str">
        <x:v>Sticky conditioning/process state. Multiple conditioning states may coexist; no automatic implication is assumed unless a Model/Ruleset declares it.</x:v>
      </x:c>
      <x:c r="M147" s="168" t="str">
        <x:v>COOKING-128 v0.1; object/lineage + Model/Rule + provenance</x:v>
      </x:c>
      <x:c r="N147" s="168" t="str">
        <x:v>SP; Conditioning, Coating, and Preservation. Source §5.</x:v>
      </x:c>
      <x:c r="O147" s="168" t="str">
        <x:v>DRAFT</x:v>
      </x:c>
      <x:c r="P147" s="168" t="str">
        <x:v>PRESENCE-1</x:v>
      </x:c>
      <x:c r="Q147" s="168" t="str">
        <x:v>CURED</x:v>
      </x:c>
      <x:c r="R147" s="168" t="str">
        <x:v>CURED</x:v>
      </x:c>
      <x:c r="S147" s="168" t="str">
        <x:v>SINGLE BIT</x:v>
      </x:c>
      <x:c r="T147" s="168"/>
      <x:c r="U147" s="168" t="str">
        <x:v>BOOLEAN_STATE / SP</x:v>
      </x:c>
    </x:row>
    <x:row r="148" ht="170" customHeight="1">
      <x:c r="A148" s="168" t="str">
        <x:v>COOKING-128#074</x:v>
      </x:c>
      <x:c r="B148" s="168" t="str">
        <x:v>G4 · INFUSED</x:v>
      </x:c>
      <x:c r="C148" s="168" t="str">
        <x:v>B073</x:v>
      </x:c>
      <x:c r="D148" s="168" t="str">
        <x:v>B073</x:v>
      </x:c>
      <x:c r="E148" s="168" t="n">
        <x:f>IF(AND(C148&lt;&gt;"",D148&lt;&gt;""),IFERROR(VALUE(RIGHT(D148,3))-VALUE(RIGHT(C148,3))+1,D148-C148+1),"")</x:f>
        <x:v>1</x:v>
      </x:c>
      <x:c r="F148" s="168"/>
      <x:c r="G148" s="168"/>
      <x:c r="H148" s="168" t="str">
        <x:v>Flavor/aromatic compounds have been transferred from one ingredient into another medium.</x:v>
      </x:c>
      <x:c r="I148" s="168" t="str">
        <x:v>0 = not asserted; 1 = asserted</x:v>
      </x:c>
      <x:c r="J148" s="168" t="str">
        <x:v>Boolean state; no additive interpretation</x:v>
      </x:c>
      <x:c r="K148" s="168"/>
      <x:c r="L148" s="168" t="str">
        <x:v>Sticky conditioning/process state. Multiple conditioning states may coexist; no automatic implication is assumed unless a Model/Ruleset declares it.</x:v>
      </x:c>
      <x:c r="M148" s="168" t="str">
        <x:v>COOKING-128 v0.1; object/lineage + Model/Rule + provenance</x:v>
      </x:c>
      <x:c r="N148" s="168" t="str">
        <x:v>SP; Conditioning, Coating, and Preservation. Source §5.</x:v>
      </x:c>
      <x:c r="O148" s="168" t="str">
        <x:v>DRAFT</x:v>
      </x:c>
      <x:c r="P148" s="168" t="str">
        <x:v>PRESENCE-1</x:v>
      </x:c>
      <x:c r="Q148" s="168" t="str">
        <x:v>INFUSED</x:v>
      </x:c>
      <x:c r="R148" s="168" t="str">
        <x:v>INFUSED</x:v>
      </x:c>
      <x:c r="S148" s="168" t="str">
        <x:v>SINGLE BIT</x:v>
      </x:c>
      <x:c r="T148" s="168"/>
      <x:c r="U148" s="168" t="str">
        <x:v>BOOLEAN_STATE / SP</x:v>
      </x:c>
    </x:row>
    <x:row r="149" ht="170" customHeight="1">
      <x:c r="A149" s="168" t="str">
        <x:v>COOKING-128#075</x:v>
      </x:c>
      <x:c r="B149" s="168" t="str">
        <x:v>G4 · STEEPED</x:v>
      </x:c>
      <x:c r="C149" s="168" t="str">
        <x:v>B074</x:v>
      </x:c>
      <x:c r="D149" s="168" t="str">
        <x:v>B074</x:v>
      </x:c>
      <x:c r="E149" s="168" t="n">
        <x:f>IF(AND(C149&lt;&gt;"",D149&lt;&gt;""),IFERROR(VALUE(RIGHT(D149,3))-VALUE(RIGHT(C149,3))+1,D149-C149+1),"")</x:f>
        <x:v>1</x:v>
      </x:c>
      <x:c r="F149" s="168"/>
      <x:c r="G149" s="168"/>
      <x:c r="H149" s="168" t="str">
        <x:v>Material has remained in liquid for extraction of soluble or aromatic components.</x:v>
      </x:c>
      <x:c r="I149" s="168" t="str">
        <x:v>0 = not asserted; 1 = asserted</x:v>
      </x:c>
      <x:c r="J149" s="168" t="str">
        <x:v>Boolean state; no additive interpretation</x:v>
      </x:c>
      <x:c r="K149" s="168"/>
      <x:c r="L149" s="168" t="str">
        <x:v>Sticky process state. A declared extraction Model may derive or authorize INFUSED; steeping alone does not universally imply infusion.</x:v>
      </x:c>
      <x:c r="M149" s="168" t="str">
        <x:v>COOKING-128 v0.1; object/lineage + Model/Rule + provenance</x:v>
      </x:c>
      <x:c r="N149" s="168" t="str">
        <x:v>SP; Conditioning, Coating, and Preservation. Source §5.</x:v>
      </x:c>
      <x:c r="O149" s="168" t="str">
        <x:v>DRAFT</x:v>
      </x:c>
      <x:c r="P149" s="168" t="str">
        <x:v>PRESENCE-1</x:v>
      </x:c>
      <x:c r="Q149" s="168" t="str">
        <x:v>STEEPED</x:v>
      </x:c>
      <x:c r="R149" s="168" t="str">
        <x:v>STEEPED</x:v>
      </x:c>
      <x:c r="S149" s="168" t="str">
        <x:v>SINGLE BIT</x:v>
      </x:c>
      <x:c r="T149" s="168"/>
      <x:c r="U149" s="168" t="str">
        <x:v>BOOLEAN_STATE / SP</x:v>
      </x:c>
    </x:row>
    <x:row r="150" ht="170" customHeight="1">
      <x:c r="A150" s="168" t="str">
        <x:v>COOKING-128#076</x:v>
      </x:c>
      <x:c r="B150" s="168" t="str">
        <x:v>G4 · SEASONED</x:v>
      </x:c>
      <x:c r="C150" s="168" t="str">
        <x:v>B075</x:v>
      </x:c>
      <x:c r="D150" s="168" t="str">
        <x:v>B075</x:v>
      </x:c>
      <x:c r="E150" s="168" t="n">
        <x:f>IF(AND(C150&lt;&gt;"",D150&lt;&gt;""),IFERROR(VALUE(RIGHT(D150,3))-VALUE(RIGHT(C150,3))+1,D150-C150+1),"")</x:f>
        <x:v>1</x:v>
      </x:c>
      <x:c r="F150" s="168"/>
      <x:c r="G150" s="168"/>
      <x:c r="H150" s="168" t="str">
        <x:v>Flavoring agents have been deliberately applied to alter taste/aroma.</x:v>
      </x:c>
      <x:c r="I150" s="168" t="str">
        <x:v>0 = not asserted; 1 = asserted</x:v>
      </x:c>
      <x:c r="J150" s="168" t="str">
        <x:v>Boolean state; no additive interpretation</x:v>
      </x:c>
      <x:c r="K150" s="168"/>
      <x:c r="L150" s="168" t="str">
        <x:v>Sticky conditioning/process state. Multiple conditioning states may coexist; no automatic implication is assumed unless a Model/Ruleset declares it.</x:v>
      </x:c>
      <x:c r="M150" s="168" t="str">
        <x:v>COOKING-128 v0.1; object/lineage + Model/Rule + provenance</x:v>
      </x:c>
      <x:c r="N150" s="168" t="str">
        <x:v>SP; Conditioning, Coating, and Preservation. Source §5.</x:v>
      </x:c>
      <x:c r="O150" s="168" t="str">
        <x:v>DRAFT</x:v>
      </x:c>
      <x:c r="P150" s="168" t="str">
        <x:v>PRESENCE-1</x:v>
      </x:c>
      <x:c r="Q150" s="168" t="str">
        <x:v>SEASONED</x:v>
      </x:c>
      <x:c r="R150" s="168" t="str">
        <x:v>SEASONED</x:v>
      </x:c>
      <x:c r="S150" s="168" t="str">
        <x:v>SINGLE BIT</x:v>
      </x:c>
      <x:c r="T150" s="168"/>
      <x:c r="U150" s="168" t="str">
        <x:v>BOOLEAN_STATE / SP</x:v>
      </x:c>
    </x:row>
    <x:row r="151" ht="170" customHeight="1">
      <x:c r="A151" s="168" t="str">
        <x:v>COOKING-128#077</x:v>
      </x:c>
      <x:c r="B151" s="168" t="str">
        <x:v>G4 · OILED</x:v>
      </x:c>
      <x:c r="C151" s="168" t="str">
        <x:v>B076</x:v>
      </x:c>
      <x:c r="D151" s="168" t="str">
        <x:v>B076</x:v>
      </x:c>
      <x:c r="E151" s="168" t="n">
        <x:f>IF(AND(C151&lt;&gt;"",D151&lt;&gt;""),IFERROR(VALUE(RIGHT(D151,3))-VALUE(RIGHT(C151,3))+1,D151-C151+1),"")</x:f>
        <x:v>1</x:v>
      </x:c>
      <x:c r="F151" s="168"/>
      <x:c r="G151" s="168"/>
      <x:c r="H151" s="168" t="str">
        <x:v>A deliberate surface coating of oil or culinary fat has been applied.</x:v>
      </x:c>
      <x:c r="I151" s="168" t="str">
        <x:v>0 = not asserted; 1 = asserted</x:v>
      </x:c>
      <x:c r="J151" s="168" t="str">
        <x:v>Boolean state; no additive interpretation</x:v>
      </x:c>
      <x:c r="K151" s="168"/>
      <x:c r="L151" s="168" t="str">
        <x:v>Sticky conditioning/process state. Multiple conditioning states may coexist; no automatic implication is assumed unless a Model/Ruleset declares it.</x:v>
      </x:c>
      <x:c r="M151" s="168" t="str">
        <x:v>COOKING-128 v0.1; object/lineage + Model/Rule + provenance</x:v>
      </x:c>
      <x:c r="N151" s="168" t="str">
        <x:v>SP; Conditioning, Coating, and Preservation. Source §5.</x:v>
      </x:c>
      <x:c r="O151" s="168" t="str">
        <x:v>DRAFT</x:v>
      </x:c>
      <x:c r="P151" s="168" t="str">
        <x:v>PRESENCE-1</x:v>
      </x:c>
      <x:c r="Q151" s="168" t="str">
        <x:v>OILED</x:v>
      </x:c>
      <x:c r="R151" s="168" t="str">
        <x:v>OILED</x:v>
      </x:c>
      <x:c r="S151" s="168" t="str">
        <x:v>SINGLE BIT</x:v>
      </x:c>
      <x:c r="T151" s="168"/>
      <x:c r="U151" s="168" t="str">
        <x:v>BOOLEAN_STATE / SP</x:v>
      </x:c>
    </x:row>
    <x:row r="152" ht="170" customHeight="1">
      <x:c r="A152" s="168" t="str">
        <x:v>COOKING-128#078</x:v>
      </x:c>
      <x:c r="B152" s="168" t="str">
        <x:v>G4 · DREDGED</x:v>
      </x:c>
      <x:c r="C152" s="168" t="str">
        <x:v>B077</x:v>
      </x:c>
      <x:c r="D152" s="168" t="str">
        <x:v>B077</x:v>
      </x:c>
      <x:c r="E152" s="168" t="n">
        <x:f>IF(AND(C152&lt;&gt;"",D152&lt;&gt;""),IFERROR(VALUE(RIGHT(D152,3))-VALUE(RIGHT(C152,3))+1,D152-C152+1),"")</x:f>
        <x:v>1</x:v>
      </x:c>
      <x:c r="F152" s="168"/>
      <x:c r="G152" s="168"/>
      <x:c r="H152" s="168" t="str">
        <x:v>Surface has been coated with a dry particulate layer such as flour or starch.</x:v>
      </x:c>
      <x:c r="I152" s="168" t="str">
        <x:v>0 = not asserted; 1 = asserted</x:v>
      </x:c>
      <x:c r="J152" s="168" t="str">
        <x:v>Boolean state; no additive interpretation</x:v>
      </x:c>
      <x:c r="K152" s="168"/>
      <x:c r="L152" s="168" t="str">
        <x:v>Current outer coating-stage member. Legal entry from no coating; may transition to BATTERED or BREADED. Entering another coating-stage member clears this bit.</x:v>
      </x:c>
      <x:c r="M152" s="168" t="str">
        <x:v>COOKING-128 v0.1; object/lineage + Model/Rule + provenance</x:v>
      </x:c>
      <x:c r="N152" s="168" t="str">
        <x:v>XB; Conditioning, Coating, and Preservation. Source §5.</x:v>
      </x:c>
      <x:c r="O152" s="168" t="str">
        <x:v>DRAFT</x:v>
      </x:c>
      <x:c r="P152" s="168" t="str">
        <x:v>PRESENCE-1</x:v>
      </x:c>
      <x:c r="Q152" s="168" t="str">
        <x:v>DREDGED</x:v>
      </x:c>
      <x:c r="R152" s="168" t="str">
        <x:v>DREDGED</x:v>
      </x:c>
      <x:c r="S152" s="168" t="str">
        <x:v>SINGLE BIT</x:v>
      </x:c>
      <x:c r="T152" s="168"/>
      <x:c r="U152" s="168" t="str">
        <x:v>BOOLEAN_STATE / XB</x:v>
      </x:c>
    </x:row>
    <x:row r="153" ht="170" customHeight="1">
      <x:c r="A153" s="168" t="str">
        <x:v>COOKING-128#079</x:v>
      </x:c>
      <x:c r="B153" s="168" t="str">
        <x:v>G4 · BATTERED</x:v>
      </x:c>
      <x:c r="C153" s="168" t="str">
        <x:v>B078</x:v>
      </x:c>
      <x:c r="D153" s="168" t="str">
        <x:v>B078</x:v>
      </x:c>
      <x:c r="E153" s="168" t="n">
        <x:f>IF(AND(C153&lt;&gt;"",D153&lt;&gt;""),IFERROR(VALUE(RIGHT(D153,3))-VALUE(RIGHT(C153,3))+1,D153-C153+1),"")</x:f>
        <x:v>1</x:v>
      </x:c>
      <x:c r="F153" s="168"/>
      <x:c r="G153" s="168"/>
      <x:c r="H153" s="168" t="str">
        <x:v>Surface has been coated with a wet batter.</x:v>
      </x:c>
      <x:c r="I153" s="168" t="str">
        <x:v>0 = not asserted; 1 = asserted</x:v>
      </x:c>
      <x:c r="J153" s="168" t="str">
        <x:v>Boolean state; no additive interpretation</x:v>
      </x:c>
      <x:c r="K153" s="168"/>
      <x:c r="L153" s="168" t="str">
        <x:v>Current outer coating-stage member. Legal entry from no coating or DREDGED; may transition to BREADED. Entering another coating-stage member clears this bit.</x:v>
      </x:c>
      <x:c r="M153" s="168" t="str">
        <x:v>COOKING-128 v0.1; object/lineage + Model/Rule + provenance</x:v>
      </x:c>
      <x:c r="N153" s="168" t="str">
        <x:v>XB; Conditioning, Coating, and Preservation. Source §5.</x:v>
      </x:c>
      <x:c r="O153" s="168" t="str">
        <x:v>DRAFT</x:v>
      </x:c>
      <x:c r="P153" s="168" t="str">
        <x:v>PRESENCE-1</x:v>
      </x:c>
      <x:c r="Q153" s="168" t="str">
        <x:v>BATTERED</x:v>
      </x:c>
      <x:c r="R153" s="168" t="str">
        <x:v>BATTERED</x:v>
      </x:c>
      <x:c r="S153" s="168" t="str">
        <x:v>SINGLE BIT</x:v>
      </x:c>
      <x:c r="T153" s="168"/>
      <x:c r="U153" s="168" t="str">
        <x:v>BOOLEAN_STATE / XB</x:v>
      </x:c>
    </x:row>
    <x:row r="154" ht="170" customHeight="1">
      <x:c r="A154" s="168" t="str">
        <x:v>COOKING-128#080</x:v>
      </x:c>
      <x:c r="B154" s="168" t="str">
        <x:v>G4 · BREADED</x:v>
      </x:c>
      <x:c r="C154" s="168" t="str">
        <x:v>B079</x:v>
      </x:c>
      <x:c r="D154" s="168" t="str">
        <x:v>B079</x:v>
      </x:c>
      <x:c r="E154" s="168" t="n">
        <x:f>IF(AND(C154&lt;&gt;"",D154&lt;&gt;""),IFERROR(VALUE(RIGHT(D154,3))-VALUE(RIGHT(C154,3))+1,D154-C154+1),"")</x:f>
        <x:v>1</x:v>
      </x:c>
      <x:c r="F154" s="168"/>
      <x:c r="G154" s="168"/>
      <x:c r="H154" s="168" t="str">
        <x:v>Surface has been coated with breadcrumbs, crumbs, meal, or similar particulate coating.</x:v>
      </x:c>
      <x:c r="I154" s="168" t="str">
        <x:v>0 = not asserted; 1 = asserted</x:v>
      </x:c>
      <x:c r="J154" s="168" t="str">
        <x:v>Boolean state; no additive interpretation</x:v>
      </x:c>
      <x:c r="K154" s="168"/>
      <x:c r="L154" s="168" t="str">
        <x:v>Current outer coating-stage member. Legal entry from no coating, DREDGED, or BATTERED. Prior coating steps survive in Transition Events rather than multiple active coating-stage bits.</x:v>
      </x:c>
      <x:c r="M154" s="168" t="str">
        <x:v>COOKING-128 v0.1; object/lineage + Model/Rule + provenance</x:v>
      </x:c>
      <x:c r="N154" s="168" t="str">
        <x:v>XB; Conditioning, Coating, and Preservation. Source §5.</x:v>
      </x:c>
      <x:c r="O154" s="168" t="str">
        <x:v>DRAFT</x:v>
      </x:c>
      <x:c r="P154" s="168" t="str">
        <x:v>PRESENCE-1</x:v>
      </x:c>
      <x:c r="Q154" s="168" t="str">
        <x:v>BREADED</x:v>
      </x:c>
      <x:c r="R154" s="168" t="str">
        <x:v>BREADED</x:v>
      </x:c>
      <x:c r="S154" s="168" t="str">
        <x:v>SINGLE BIT</x:v>
      </x:c>
      <x:c r="T154" s="168"/>
      <x:c r="U154" s="168" t="str">
        <x:v>BOOLEAN_STATE / XB</x:v>
      </x:c>
    </x:row>
    <x:row r="155" ht="170" customHeight="1">
      <x:c r="A155" s="168" t="str">
        <x:v>COOKING-128#081</x:v>
      </x:c>
      <x:c r="B155" s="168" t="str">
        <x:v>G5 · WARMED</x:v>
      </x:c>
      <x:c r="C155" s="168" t="str">
        <x:v>B080</x:v>
      </x:c>
      <x:c r="D155" s="168" t="str">
        <x:v>B080</x:v>
      </x:c>
      <x:c r="E155" s="168" t="n">
        <x:f>IF(AND(C155&lt;&gt;"",D155&lt;&gt;""),IFERROR(VALUE(RIGHT(D155,3))-VALUE(RIGHT(C155,3))+1,D155-C155+1),"")</x:f>
        <x:v>1</x:v>
      </x:c>
      <x:c r="F155" s="168"/>
      <x:c r="G155" s="168"/>
      <x:c r="H155" s="168" t="str">
        <x:v>Temperature has been raised without intentionally producing a stronger named cooking transformation.</x:v>
      </x:c>
      <x:c r="I155" s="168" t="str">
        <x:v>0 = not asserted; 1 = asserted</x:v>
      </x:c>
      <x:c r="J155" s="168" t="str">
        <x:v>Boolean state; no additive interpretation</x:v>
      </x:c>
      <x:c r="K155" s="168"/>
      <x:c r="L155" s="168" t="str">
        <x:v>Sticky thermal-method history. Setting this bit does not clear other thermal methods and does not by itself imply a resultant state such as BROWNED, SOFTENED, or CRISPED.</x:v>
      </x:c>
      <x:c r="M155" s="168" t="str">
        <x:v>COOKING-128 v0.1; object/lineage + Model/Rule + provenance</x:v>
      </x:c>
      <x:c r="N155" s="168" t="str">
        <x:v>SP; Bulk, Moist, Enclosed, and Long-Duration Thermal Methods. Source §5.</x:v>
      </x:c>
      <x:c r="O155" s="168" t="str">
        <x:v>DRAFT</x:v>
      </x:c>
      <x:c r="P155" s="168" t="str">
        <x:v>PRESENCE-1</x:v>
      </x:c>
      <x:c r="Q155" s="168" t="str">
        <x:v>WARMED</x:v>
      </x:c>
      <x:c r="R155" s="168" t="str">
        <x:v>WARMED</x:v>
      </x:c>
      <x:c r="S155" s="168" t="str">
        <x:v>SINGLE BIT</x:v>
      </x:c>
      <x:c r="T155" s="168"/>
      <x:c r="U155" s="168" t="str">
        <x:v>BOOLEAN_STATE / SP</x:v>
      </x:c>
    </x:row>
    <x:row r="156" ht="170" customHeight="1">
      <x:c r="A156" s="168" t="str">
        <x:v>COOKING-128#082</x:v>
      </x:c>
      <x:c r="B156" s="168" t="str">
        <x:v>G5 · BLANCHED</x:v>
      </x:c>
      <x:c r="C156" s="168" t="str">
        <x:v>B081</x:v>
      </x:c>
      <x:c r="D156" s="168" t="str">
        <x:v>B081</x:v>
      </x:c>
      <x:c r="E156" s="168" t="n">
        <x:f>IF(AND(C156&lt;&gt;"",D156&lt;&gt;""),IFERROR(VALUE(RIGHT(D156,3))-VALUE(RIGHT(C156,3))+1,D156-C156+1),"")</x:f>
        <x:v>1</x:v>
      </x:c>
      <x:c r="F156" s="168"/>
      <x:c r="G156" s="168"/>
      <x:c r="H156" s="168" t="str">
        <x:v>Food has undergone brief high-temperature contact, typically followed by removal or cooling.</x:v>
      </x:c>
      <x:c r="I156" s="168" t="str">
        <x:v>0 = not asserted; 1 = asserted</x:v>
      </x:c>
      <x:c r="J156" s="168" t="str">
        <x:v>Boolean state; no additive interpretation</x:v>
      </x:c>
      <x:c r="K156" s="168"/>
      <x:c r="L156" s="168" t="str">
        <x:v>Sticky thermal-method history. Setting this bit does not clear other thermal methods and does not by itself imply a resultant state such as BROWNED, SOFTENED, or CRISPED.</x:v>
      </x:c>
      <x:c r="M156" s="168" t="str">
        <x:v>COOKING-128 v0.1; object/lineage + Model/Rule + provenance</x:v>
      </x:c>
      <x:c r="N156" s="168" t="str">
        <x:v>SP; Bulk, Moist, Enclosed, and Long-Duration Thermal Methods. Source §5.</x:v>
      </x:c>
      <x:c r="O156" s="168" t="str">
        <x:v>DRAFT</x:v>
      </x:c>
      <x:c r="P156" s="168" t="str">
        <x:v>PRESENCE-1</x:v>
      </x:c>
      <x:c r="Q156" s="168" t="str">
        <x:v>BLANCHED</x:v>
      </x:c>
      <x:c r="R156" s="168" t="str">
        <x:v>BLANCHED</x:v>
      </x:c>
      <x:c r="S156" s="168" t="str">
        <x:v>SINGLE BIT</x:v>
      </x:c>
      <x:c r="T156" s="168"/>
      <x:c r="U156" s="168" t="str">
        <x:v>BOOLEAN_STATE / SP</x:v>
      </x:c>
    </x:row>
    <x:row r="157" ht="170" customHeight="1">
      <x:c r="A157" s="168" t="str">
        <x:v>COOKING-128#083</x:v>
      </x:c>
      <x:c r="B157" s="168" t="str">
        <x:v>G5 · BOILED</x:v>
      </x:c>
      <x:c r="C157" s="168" t="str">
        <x:v>B082</x:v>
      </x:c>
      <x:c r="D157" s="168" t="str">
        <x:v>B082</x:v>
      </x:c>
      <x:c r="E157" s="168" t="n">
        <x:f>IF(AND(C157&lt;&gt;"",D157&lt;&gt;""),IFERROR(VALUE(RIGHT(D157,3))-VALUE(RIGHT(C157,3))+1,D157-C157+1),"")</x:f>
        <x:v>1</x:v>
      </x:c>
      <x:c r="F157" s="168"/>
      <x:c r="G157" s="168"/>
      <x:c r="H157" s="168" t="str">
        <x:v>Food has been cooked in or through vigorously boiling liquid.</x:v>
      </x:c>
      <x:c r="I157" s="168" t="str">
        <x:v>0 = not asserted; 1 = asserted</x:v>
      </x:c>
      <x:c r="J157" s="168" t="str">
        <x:v>Boolean state; no additive interpretation</x:v>
      </x:c>
      <x:c r="K157" s="168"/>
      <x:c r="L157" s="168" t="str">
        <x:v>Sticky thermal-method history. Setting this bit does not clear other thermal methods and does not by itself imply a resultant state such as BROWNED, SOFTENED, or CRISPED.</x:v>
      </x:c>
      <x:c r="M157" s="168" t="str">
        <x:v>COOKING-128 v0.1; object/lineage + Model/Rule + provenance</x:v>
      </x:c>
      <x:c r="N157" s="168" t="str">
        <x:v>SP; Bulk, Moist, Enclosed, and Long-Duration Thermal Methods. Source §5.</x:v>
      </x:c>
      <x:c r="O157" s="168" t="str">
        <x:v>DRAFT</x:v>
      </x:c>
      <x:c r="P157" s="168" t="str">
        <x:v>PRESENCE-1</x:v>
      </x:c>
      <x:c r="Q157" s="168" t="str">
        <x:v>BOILED</x:v>
      </x:c>
      <x:c r="R157" s="168" t="str">
        <x:v>BOILED</x:v>
      </x:c>
      <x:c r="S157" s="168" t="str">
        <x:v>SINGLE BIT</x:v>
      </x:c>
      <x:c r="T157" s="168"/>
      <x:c r="U157" s="168" t="str">
        <x:v>BOOLEAN_STATE / SP</x:v>
      </x:c>
    </x:row>
    <x:row r="158" ht="170" customHeight="1">
      <x:c r="A158" s="168" t="str">
        <x:v>COOKING-128#084</x:v>
      </x:c>
      <x:c r="B158" s="168" t="str">
        <x:v>G5 · SIMMERED</x:v>
      </x:c>
      <x:c r="C158" s="168" t="str">
        <x:v>B083</x:v>
      </x:c>
      <x:c r="D158" s="168" t="str">
        <x:v>B083</x:v>
      </x:c>
      <x:c r="E158" s="168" t="n">
        <x:f>IF(AND(C158&lt;&gt;"",D158&lt;&gt;""),IFERROR(VALUE(RIGHT(D158,3))-VALUE(RIGHT(C158,3))+1,D158-C158+1),"")</x:f>
        <x:v>1</x:v>
      </x:c>
      <x:c r="F158" s="168"/>
      <x:c r="G158" s="168"/>
      <x:c r="H158" s="168" t="str">
        <x:v>Food has been cooked in liquid below vigorous boiling.</x:v>
      </x:c>
      <x:c r="I158" s="168" t="str">
        <x:v>0 = not asserted; 1 = asserted</x:v>
      </x:c>
      <x:c r="J158" s="168" t="str">
        <x:v>Boolean state; no additive interpretation</x:v>
      </x:c>
      <x:c r="K158" s="168"/>
      <x:c r="L158" s="168" t="str">
        <x:v>Sticky thermal-method history. Setting this bit does not clear other thermal methods and does not by itself imply a resultant state such as BROWNED, SOFTENED, or CRISPED.</x:v>
      </x:c>
      <x:c r="M158" s="168" t="str">
        <x:v>COOKING-128 v0.1; object/lineage + Model/Rule + provenance</x:v>
      </x:c>
      <x:c r="N158" s="168" t="str">
        <x:v>SP; Bulk, Moist, Enclosed, and Long-Duration Thermal Methods. Source §5.</x:v>
      </x:c>
      <x:c r="O158" s="168" t="str">
        <x:v>DRAFT</x:v>
      </x:c>
      <x:c r="P158" s="168" t="str">
        <x:v>PRESENCE-1</x:v>
      </x:c>
      <x:c r="Q158" s="168" t="str">
        <x:v>SIMMERED</x:v>
      </x:c>
      <x:c r="R158" s="168" t="str">
        <x:v>SIMMERED</x:v>
      </x:c>
      <x:c r="S158" s="168" t="str">
        <x:v>SINGLE BIT</x:v>
      </x:c>
      <x:c r="T158" s="168"/>
      <x:c r="U158" s="168" t="str">
        <x:v>BOOLEAN_STATE / SP</x:v>
      </x:c>
    </x:row>
    <x:row r="159" ht="170" customHeight="1">
      <x:c r="A159" s="168" t="str">
        <x:v>COOKING-128#085</x:v>
      </x:c>
      <x:c r="B159" s="168" t="str">
        <x:v>G5 · POACHED</x:v>
      </x:c>
      <x:c r="C159" s="168" t="str">
        <x:v>B084</x:v>
      </x:c>
      <x:c r="D159" s="168" t="str">
        <x:v>B084</x:v>
      </x:c>
      <x:c r="E159" s="168" t="n">
        <x:f>IF(AND(C159&lt;&gt;"",D159&lt;&gt;""),IFERROR(VALUE(RIGHT(D159,3))-VALUE(RIGHT(C159,3))+1,D159-C159+1),"")</x:f>
        <x:v>1</x:v>
      </x:c>
      <x:c r="F159" s="168"/>
      <x:c r="G159" s="168"/>
      <x:c r="H159" s="168" t="str">
        <x:v>Food has been gently cooked while substantially surrounded by hot liquid below a vigorous boil.</x:v>
      </x:c>
      <x:c r="I159" s="168" t="str">
        <x:v>0 = not asserted; 1 = asserted</x:v>
      </x:c>
      <x:c r="J159" s="168" t="str">
        <x:v>Boolean state; no additive interpretation</x:v>
      </x:c>
      <x:c r="K159" s="168"/>
      <x:c r="L159" s="168" t="str">
        <x:v>Sticky thermal-method history. Setting this bit does not clear other thermal methods and does not by itself imply a resultant state such as BROWNED, SOFTENED, or CRISPED.</x:v>
      </x:c>
      <x:c r="M159" s="168" t="str">
        <x:v>COOKING-128 v0.1; object/lineage + Model/Rule + provenance</x:v>
      </x:c>
      <x:c r="N159" s="168" t="str">
        <x:v>SP; Bulk, Moist, Enclosed, and Long-Duration Thermal Methods. Source §5.</x:v>
      </x:c>
      <x:c r="O159" s="168" t="str">
        <x:v>DRAFT</x:v>
      </x:c>
      <x:c r="P159" s="168" t="str">
        <x:v>PRESENCE-1</x:v>
      </x:c>
      <x:c r="Q159" s="168" t="str">
        <x:v>POACHED</x:v>
      </x:c>
      <x:c r="R159" s="168" t="str">
        <x:v>POACHED</x:v>
      </x:c>
      <x:c r="S159" s="168" t="str">
        <x:v>SINGLE BIT</x:v>
      </x:c>
      <x:c r="T159" s="168"/>
      <x:c r="U159" s="168" t="str">
        <x:v>BOOLEAN_STATE / SP</x:v>
      </x:c>
    </x:row>
    <x:row r="160" ht="170" customHeight="1">
      <x:c r="A160" s="168" t="str">
        <x:v>COOKING-128#086</x:v>
      </x:c>
      <x:c r="B160" s="168" t="str">
        <x:v>G5 · STEAMED</x:v>
      </x:c>
      <x:c r="C160" s="168" t="str">
        <x:v>B085</x:v>
      </x:c>
      <x:c r="D160" s="168" t="str">
        <x:v>B085</x:v>
      </x:c>
      <x:c r="E160" s="168" t="n">
        <x:f>IF(AND(C160&lt;&gt;"",D160&lt;&gt;""),IFERROR(VALUE(RIGHT(D160,3))-VALUE(RIGHT(C160,3))+1,D160-C160+1),"")</x:f>
        <x:v>1</x:v>
      </x:c>
      <x:c r="F160" s="168"/>
      <x:c r="G160" s="168"/>
      <x:c r="H160" s="168" t="str">
        <x:v>Food has been cooked primarily by contact with steam.</x:v>
      </x:c>
      <x:c r="I160" s="168" t="str">
        <x:v>0 = not asserted; 1 = asserted</x:v>
      </x:c>
      <x:c r="J160" s="168" t="str">
        <x:v>Boolean state; no additive interpretation</x:v>
      </x:c>
      <x:c r="K160" s="168"/>
      <x:c r="L160" s="168" t="str">
        <x:v>Sticky thermal-method history. Setting this bit does not clear other thermal methods and does not by itself imply a resultant state such as BROWNED, SOFTENED, or CRISPED.</x:v>
      </x:c>
      <x:c r="M160" s="168" t="str">
        <x:v>COOKING-128 v0.1; object/lineage + Model/Rule + provenance</x:v>
      </x:c>
      <x:c r="N160" s="168" t="str">
        <x:v>SP; Bulk, Moist, Enclosed, and Long-Duration Thermal Methods. Source §5.</x:v>
      </x:c>
      <x:c r="O160" s="168" t="str">
        <x:v>DRAFT</x:v>
      </x:c>
      <x:c r="P160" s="168" t="str">
        <x:v>PRESENCE-1</x:v>
      </x:c>
      <x:c r="Q160" s="168" t="str">
        <x:v>STEAMED</x:v>
      </x:c>
      <x:c r="R160" s="168" t="str">
        <x:v>STEAMED</x:v>
      </x:c>
      <x:c r="S160" s="168" t="str">
        <x:v>SINGLE BIT</x:v>
      </x:c>
      <x:c r="T160" s="168"/>
      <x:c r="U160" s="168" t="str">
        <x:v>BOOLEAN_STATE / SP</x:v>
      </x:c>
    </x:row>
    <x:row r="161" ht="170" customHeight="1">
      <x:c r="A161" s="168" t="str">
        <x:v>COOKING-128#087</x:v>
      </x:c>
      <x:c r="B161" s="168" t="str">
        <x:v>G5 · PRESSURE_COOKED</x:v>
      </x:c>
      <x:c r="C161" s="168" t="str">
        <x:v>B086</x:v>
      </x:c>
      <x:c r="D161" s="168" t="str">
        <x:v>B086</x:v>
      </x:c>
      <x:c r="E161" s="168" t="n">
        <x:f>IF(AND(C161&lt;&gt;"",D161&lt;&gt;""),IFERROR(VALUE(RIGHT(D161,3))-VALUE(RIGHT(C161,3))+1,D161-C161+1),"")</x:f>
        <x:v>1</x:v>
      </x:c>
      <x:c r="F161" s="168"/>
      <x:c r="G161" s="168"/>
      <x:c r="H161" s="168" t="str">
        <x:v>Food has been thermally processed inside a pressurized cooking environment.</x:v>
      </x:c>
      <x:c r="I161" s="168" t="str">
        <x:v>0 = not asserted; 1 = asserted</x:v>
      </x:c>
      <x:c r="J161" s="168" t="str">
        <x:v>Boolean state; no additive interpretation</x:v>
      </x:c>
      <x:c r="K161" s="168"/>
      <x:c r="L161" s="168" t="str">
        <x:v>Sticky thermal-method history. Setting this bit does not clear other thermal methods and does not by itself imply a resultant state such as BROWNED, SOFTENED, or CRISPED.</x:v>
      </x:c>
      <x:c r="M161" s="168" t="str">
        <x:v>COOKING-128 v0.1; object/lineage + Model/Rule + provenance</x:v>
      </x:c>
      <x:c r="N161" s="168" t="str">
        <x:v>SP; Bulk, Moist, Enclosed, and Long-Duration Thermal Methods. Source §5.</x:v>
      </x:c>
      <x:c r="O161" s="168" t="str">
        <x:v>DRAFT</x:v>
      </x:c>
      <x:c r="P161" s="168" t="str">
        <x:v>PRESENCE-1</x:v>
      </x:c>
      <x:c r="Q161" s="168" t="str">
        <x:v>PRESSURE_COOKED</x:v>
      </x:c>
      <x:c r="R161" s="168" t="str">
        <x:v>PRESSURE_COOKED</x:v>
      </x:c>
      <x:c r="S161" s="168" t="str">
        <x:v>SINGLE BIT</x:v>
      </x:c>
      <x:c r="T161" s="168"/>
      <x:c r="U161" s="168" t="str">
        <x:v>BOOLEAN_STATE / SP</x:v>
      </x:c>
    </x:row>
    <x:row r="162" ht="170" customHeight="1">
      <x:c r="A162" s="168" t="str">
        <x:v>COOKING-128#088</x:v>
      </x:c>
      <x:c r="B162" s="168" t="str">
        <x:v>G5 · SOUS_VIDE</x:v>
      </x:c>
      <x:c r="C162" s="168" t="str">
        <x:v>B087</x:v>
      </x:c>
      <x:c r="D162" s="168" t="str">
        <x:v>B087</x:v>
      </x:c>
      <x:c r="E162" s="168" t="n">
        <x:f>IF(AND(C162&lt;&gt;"",D162&lt;&gt;""),IFERROR(VALUE(RIGHT(D162,3))-VALUE(RIGHT(C162,3))+1,D162-C162+1),"")</x:f>
        <x:v>1</x:v>
      </x:c>
      <x:c r="F162" s="168"/>
      <x:c r="G162" s="168"/>
      <x:c r="H162" s="168" t="str">
        <x:v>Food has undergone controlled low-variation thermal processing while enclosed in a sealed or controlled package.</x:v>
      </x:c>
      <x:c r="I162" s="168" t="str">
        <x:v>0 = not asserted; 1 = asserted</x:v>
      </x:c>
      <x:c r="J162" s="168" t="str">
        <x:v>Boolean state; no additive interpretation</x:v>
      </x:c>
      <x:c r="K162" s="168"/>
      <x:c r="L162" s="168" t="str">
        <x:v>Sticky thermal-method history. Setting this bit does not clear other thermal methods and does not by itself imply a resultant state such as BROWNED, SOFTENED, or CRISPED.</x:v>
      </x:c>
      <x:c r="M162" s="168" t="str">
        <x:v>COOKING-128 v0.1; object/lineage + Model/Rule + provenance</x:v>
      </x:c>
      <x:c r="N162" s="168" t="str">
        <x:v>SP; Bulk, Moist, Enclosed, and Long-Duration Thermal Methods. Source §5.</x:v>
      </x:c>
      <x:c r="O162" s="168" t="str">
        <x:v>DRAFT</x:v>
      </x:c>
      <x:c r="P162" s="168" t="str">
        <x:v>PRESENCE-1</x:v>
      </x:c>
      <x:c r="Q162" s="168" t="str">
        <x:v>SOUS_VIDE</x:v>
      </x:c>
      <x:c r="R162" s="168" t="str">
        <x:v>SOUS_VIDE</x:v>
      </x:c>
      <x:c r="S162" s="168" t="str">
        <x:v>SINGLE BIT</x:v>
      </x:c>
      <x:c r="T162" s="168"/>
      <x:c r="U162" s="168" t="str">
        <x:v>BOOLEAN_STATE / SP</x:v>
      </x:c>
    </x:row>
    <x:row r="163" ht="170" customHeight="1">
      <x:c r="A163" s="168" t="str">
        <x:v>COOKING-128#089</x:v>
      </x:c>
      <x:c r="B163" s="168" t="str">
        <x:v>G5 · BRAISED</x:v>
      </x:c>
      <x:c r="C163" s="168" t="str">
        <x:v>B088</x:v>
      </x:c>
      <x:c r="D163" s="168" t="str">
        <x:v>B088</x:v>
      </x:c>
      <x:c r="E163" s="168" t="n">
        <x:f>IF(AND(C163&lt;&gt;"",D163&lt;&gt;""),IFERROR(VALUE(RIGHT(D163,3))-VALUE(RIGHT(C163,3))+1,D163-C163+1),"")</x:f>
        <x:v>1</x:v>
      </x:c>
      <x:c r="F163" s="168"/>
      <x:c r="G163" s="168"/>
      <x:c r="H163" s="168" t="str">
        <x:v>Food has undergone a combined process typically involving prolonged cooking with limited liquid; initial surface cooking may occur but is not required.</x:v>
      </x:c>
      <x:c r="I163" s="168" t="str">
        <x:v>0 = not asserted; 1 = asserted</x:v>
      </x:c>
      <x:c r="J163" s="168" t="str">
        <x:v>Boolean state; no additive interpretation</x:v>
      </x:c>
      <x:c r="K163" s="168"/>
      <x:c r="L163" s="168" t="str">
        <x:v>Sticky thermal-method history. Setting this bit does not clear other thermal methods and does not by itself imply a resultant state such as BROWNED, SOFTENED, or CRISPED.</x:v>
      </x:c>
      <x:c r="M163" s="168" t="str">
        <x:v>COOKING-128 v0.1; object/lineage + Model/Rule + provenance</x:v>
      </x:c>
      <x:c r="N163" s="168" t="str">
        <x:v>SP; Bulk, Moist, Enclosed, and Long-Duration Thermal Methods. Source §5.</x:v>
      </x:c>
      <x:c r="O163" s="168" t="str">
        <x:v>DRAFT</x:v>
      </x:c>
      <x:c r="P163" s="168" t="str">
        <x:v>PRESENCE-1</x:v>
      </x:c>
      <x:c r="Q163" s="168" t="str">
        <x:v>BRAISED</x:v>
      </x:c>
      <x:c r="R163" s="168" t="str">
        <x:v>BRAISED</x:v>
      </x:c>
      <x:c r="S163" s="168" t="str">
        <x:v>SINGLE BIT</x:v>
      </x:c>
      <x:c r="T163" s="168"/>
      <x:c r="U163" s="168" t="str">
        <x:v>BOOLEAN_STATE / SP</x:v>
      </x:c>
    </x:row>
    <x:row r="164" ht="170" customHeight="1">
      <x:c r="A164" s="168" t="str">
        <x:v>COOKING-128#090</x:v>
      </x:c>
      <x:c r="B164" s="168" t="str">
        <x:v>G5 · STEWED</x:v>
      </x:c>
      <x:c r="C164" s="168" t="str">
        <x:v>B089</x:v>
      </x:c>
      <x:c r="D164" s="168" t="str">
        <x:v>B089</x:v>
      </x:c>
      <x:c r="E164" s="168" t="n">
        <x:f>IF(AND(C164&lt;&gt;"",D164&lt;&gt;""),IFERROR(VALUE(RIGHT(D164,3))-VALUE(RIGHT(C164,3))+1,D164-C164+1),"")</x:f>
        <x:v>1</x:v>
      </x:c>
      <x:c r="F164" s="168"/>
      <x:c r="G164" s="168"/>
      <x:c r="H164" s="168" t="str">
        <x:v>Food has undergone prolonged cooking while substantially surrounded by liquid or sauce.</x:v>
      </x:c>
      <x:c r="I164" s="168" t="str">
        <x:v>0 = not asserted; 1 = asserted</x:v>
      </x:c>
      <x:c r="J164" s="168" t="str">
        <x:v>Boolean state; no additive interpretation</x:v>
      </x:c>
      <x:c r="K164" s="168"/>
      <x:c r="L164" s="168" t="str">
        <x:v>Sticky thermal-method history. Setting this bit does not clear other thermal methods and does not by itself imply a resultant state such as BROWNED, SOFTENED, or CRISPED.</x:v>
      </x:c>
      <x:c r="M164" s="168" t="str">
        <x:v>COOKING-128 v0.1; object/lineage + Model/Rule + provenance</x:v>
      </x:c>
      <x:c r="N164" s="168" t="str">
        <x:v>SP; Bulk, Moist, Enclosed, and Long-Duration Thermal Methods. Source §5.</x:v>
      </x:c>
      <x:c r="O164" s="168" t="str">
        <x:v>DRAFT</x:v>
      </x:c>
      <x:c r="P164" s="168" t="str">
        <x:v>PRESENCE-1</x:v>
      </x:c>
      <x:c r="Q164" s="168" t="str">
        <x:v>STEWED</x:v>
      </x:c>
      <x:c r="R164" s="168" t="str">
        <x:v>STEWED</x:v>
      </x:c>
      <x:c r="S164" s="168" t="str">
        <x:v>SINGLE BIT</x:v>
      </x:c>
      <x:c r="T164" s="168"/>
      <x:c r="U164" s="168" t="str">
        <x:v>BOOLEAN_STATE / SP</x:v>
      </x:c>
    </x:row>
    <x:row r="165" ht="170" customHeight="1">
      <x:c r="A165" s="168" t="str">
        <x:v>COOKING-128#091</x:v>
      </x:c>
      <x:c r="B165" s="168" t="str">
        <x:v>G5 · CONFIT</x:v>
      </x:c>
      <x:c r="C165" s="168" t="str">
        <x:v>B090</x:v>
      </x:c>
      <x:c r="D165" s="168" t="str">
        <x:v>B090</x:v>
      </x:c>
      <x:c r="E165" s="168" t="n">
        <x:f>IF(AND(C165&lt;&gt;"",D165&lt;&gt;""),IFERROR(VALUE(RIGHT(D165,3))-VALUE(RIGHT(C165,3))+1,D165-C165+1),"")</x:f>
        <x:v>1</x:v>
      </x:c>
      <x:c r="F165" s="168"/>
      <x:c r="G165" s="168"/>
      <x:c r="H165" s="168" t="str">
        <x:v>Food has undergone prolonged controlled cooking while substantially surrounded by fat or another defined confit medium.</x:v>
      </x:c>
      <x:c r="I165" s="168" t="str">
        <x:v>0 = not asserted; 1 = asserted</x:v>
      </x:c>
      <x:c r="J165" s="168" t="str">
        <x:v>Boolean state; no additive interpretation</x:v>
      </x:c>
      <x:c r="K165" s="168"/>
      <x:c r="L165" s="168" t="str">
        <x:v>Sticky thermal-method history. Setting this bit does not clear other thermal methods and does not by itself imply a resultant state such as BROWNED, SOFTENED, or CRISPED.</x:v>
      </x:c>
      <x:c r="M165" s="168" t="str">
        <x:v>COOKING-128 v0.1; object/lineage + Model/Rule + provenance</x:v>
      </x:c>
      <x:c r="N165" s="168" t="str">
        <x:v>SP; Bulk, Moist, Enclosed, and Long-Duration Thermal Methods. Source §5.</x:v>
      </x:c>
      <x:c r="O165" s="168" t="str">
        <x:v>DRAFT</x:v>
      </x:c>
      <x:c r="P165" s="168" t="str">
        <x:v>PRESENCE-1</x:v>
      </x:c>
      <x:c r="Q165" s="168" t="str">
        <x:v>CONFIT</x:v>
      </x:c>
      <x:c r="R165" s="168" t="str">
        <x:v>CONFIT</x:v>
      </x:c>
      <x:c r="S165" s="168" t="str">
        <x:v>SINGLE BIT</x:v>
      </x:c>
      <x:c r="T165" s="168"/>
      <x:c r="U165" s="168" t="str">
        <x:v>BOOLEAN_STATE / SP</x:v>
      </x:c>
    </x:row>
    <x:row r="166" ht="170" customHeight="1">
      <x:c r="A166" s="168" t="str">
        <x:v>COOKING-128#092</x:v>
      </x:c>
      <x:c r="B166" s="168" t="str">
        <x:v>G5 · MICROWAVED</x:v>
      </x:c>
      <x:c r="C166" s="168" t="str">
        <x:v>B091</x:v>
      </x:c>
      <x:c r="D166" s="168" t="str">
        <x:v>B091</x:v>
      </x:c>
      <x:c r="E166" s="168" t="n">
        <x:f>IF(AND(C166&lt;&gt;"",D166&lt;&gt;""),IFERROR(VALUE(RIGHT(D166,3))-VALUE(RIGHT(C166,3))+1,D166-C166+1),"")</x:f>
        <x:v>1</x:v>
      </x:c>
      <x:c r="F166" s="168"/>
      <x:c r="G166" s="168"/>
      <x:c r="H166" s="168" t="str">
        <x:v>Food has been heated primarily through microwave-frequency electromagnetic energy.</x:v>
      </x:c>
      <x:c r="I166" s="168" t="str">
        <x:v>0 = not asserted; 1 = asserted</x:v>
      </x:c>
      <x:c r="J166" s="168" t="str">
        <x:v>Boolean state; no additive interpretation</x:v>
      </x:c>
      <x:c r="K166" s="168"/>
      <x:c r="L166" s="168" t="str">
        <x:v>Sticky thermal-method history. Setting this bit does not clear other thermal methods and does not by itself imply a resultant state such as BROWNED, SOFTENED, or CRISPED.</x:v>
      </x:c>
      <x:c r="M166" s="168" t="str">
        <x:v>COOKING-128 v0.1; object/lineage + Model/Rule + provenance</x:v>
      </x:c>
      <x:c r="N166" s="168" t="str">
        <x:v>SP; Bulk, Moist, Enclosed, and Long-Duration Thermal Methods. Source §5.</x:v>
      </x:c>
      <x:c r="O166" s="168" t="str">
        <x:v>DRAFT</x:v>
      </x:c>
      <x:c r="P166" s="168" t="str">
        <x:v>PRESENCE-1</x:v>
      </x:c>
      <x:c r="Q166" s="168" t="str">
        <x:v>MICROWAVED</x:v>
      </x:c>
      <x:c r="R166" s="168" t="str">
        <x:v>MICROWAVED</x:v>
      </x:c>
      <x:c r="S166" s="168" t="str">
        <x:v>SINGLE BIT</x:v>
      </x:c>
      <x:c r="T166" s="168"/>
      <x:c r="U166" s="168" t="str">
        <x:v>BOOLEAN_STATE / SP</x:v>
      </x:c>
    </x:row>
    <x:row r="167" ht="170" customHeight="1">
      <x:c r="A167" s="168" t="str">
        <x:v>COOKING-128#093</x:v>
      </x:c>
      <x:c r="B167" s="168" t="str">
        <x:v>G5 · BAKED</x:v>
      </x:c>
      <x:c r="C167" s="168" t="str">
        <x:v>B092</x:v>
      </x:c>
      <x:c r="D167" s="168" t="str">
        <x:v>B092</x:v>
      </x:c>
      <x:c r="E167" s="168" t="n">
        <x:f>IF(AND(C167&lt;&gt;"",D167&lt;&gt;""),IFERROR(VALUE(RIGHT(D167,3))-VALUE(RIGHT(C167,3))+1,D167-C167+1),"")</x:f>
        <x:v>1</x:v>
      </x:c>
      <x:c r="F167" s="168"/>
      <x:c r="G167" s="168"/>
      <x:c r="H167" s="168" t="str">
        <x:v>Food has undergone enclosed dry-environment heating, especially where structural setting is a major objective.</x:v>
      </x:c>
      <x:c r="I167" s="168" t="str">
        <x:v>0 = not asserted; 1 = asserted</x:v>
      </x:c>
      <x:c r="J167" s="168" t="str">
        <x:v>Boolean state; no additive interpretation</x:v>
      </x:c>
      <x:c r="K167" s="168"/>
      <x:c r="L167" s="168" t="str">
        <x:v>Sticky thermal-method history. Setting this bit does not clear other thermal methods and does not by itself imply a resultant state such as BROWNED, SOFTENED, or CRISPED.</x:v>
      </x:c>
      <x:c r="M167" s="168" t="str">
        <x:v>COOKING-128 v0.1; object/lineage + Model/Rule + provenance</x:v>
      </x:c>
      <x:c r="N167" s="168" t="str">
        <x:v>SP; Bulk, Moist, Enclosed, and Long-Duration Thermal Methods. Source §5.</x:v>
      </x:c>
      <x:c r="O167" s="168" t="str">
        <x:v>DRAFT</x:v>
      </x:c>
      <x:c r="P167" s="168" t="str">
        <x:v>PRESENCE-1</x:v>
      </x:c>
      <x:c r="Q167" s="168" t="str">
        <x:v>BAKED</x:v>
      </x:c>
      <x:c r="R167" s="168" t="str">
        <x:v>BAKED</x:v>
      </x:c>
      <x:c r="S167" s="168" t="str">
        <x:v>SINGLE BIT</x:v>
      </x:c>
      <x:c r="T167" s="168"/>
      <x:c r="U167" s="168" t="str">
        <x:v>BOOLEAN_STATE / SP</x:v>
      </x:c>
    </x:row>
    <x:row r="168" ht="170" customHeight="1">
      <x:c r="A168" s="168" t="str">
        <x:v>COOKING-128#094</x:v>
      </x:c>
      <x:c r="B168" s="168" t="str">
        <x:v>G5 · ROASTED</x:v>
      </x:c>
      <x:c r="C168" s="168" t="str">
        <x:v>B093</x:v>
      </x:c>
      <x:c r="D168" s="168" t="str">
        <x:v>B093</x:v>
      </x:c>
      <x:c r="E168" s="168" t="n">
        <x:f>IF(AND(C168&lt;&gt;"",D168&lt;&gt;""),IFERROR(VALUE(RIGHT(D168,3))-VALUE(RIGHT(C168,3))+1,D168-C168+1),"")</x:f>
        <x:v>1</x:v>
      </x:c>
      <x:c r="F168" s="168"/>
      <x:c r="G168" s="168"/>
      <x:c r="H168" s="168" t="str">
        <x:v>Food has undergone sustained dry heat intended primarily to cook and develop surface flavor.</x:v>
      </x:c>
      <x:c r="I168" s="168" t="str">
        <x:v>0 = not asserted; 1 = asserted</x:v>
      </x:c>
      <x:c r="J168" s="168" t="str">
        <x:v>Boolean state; no additive interpretation</x:v>
      </x:c>
      <x:c r="K168" s="168"/>
      <x:c r="L168" s="168" t="str">
        <x:v>Sticky thermal-method history. Setting this bit does not clear other thermal methods and does not by itself imply a resultant state such as BROWNED, SOFTENED, or CRISPED.</x:v>
      </x:c>
      <x:c r="M168" s="168" t="str">
        <x:v>COOKING-128 v0.1; object/lineage + Model/Rule + provenance</x:v>
      </x:c>
      <x:c r="N168" s="168" t="str">
        <x:v>SP; Bulk, Moist, Enclosed, and Long-Duration Thermal Methods. Source §5.</x:v>
      </x:c>
      <x:c r="O168" s="168" t="str">
        <x:v>DRAFT</x:v>
      </x:c>
      <x:c r="P168" s="168" t="str">
        <x:v>PRESENCE-1</x:v>
      </x:c>
      <x:c r="Q168" s="168" t="str">
        <x:v>ROASTED</x:v>
      </x:c>
      <x:c r="R168" s="168" t="str">
        <x:v>ROASTED</x:v>
      </x:c>
      <x:c r="S168" s="168" t="str">
        <x:v>SINGLE BIT</x:v>
      </x:c>
      <x:c r="T168" s="168"/>
      <x:c r="U168" s="168" t="str">
        <x:v>BOOLEAN_STATE / SP</x:v>
      </x:c>
    </x:row>
    <x:row r="169" ht="170" customHeight="1">
      <x:c r="A169" s="168" t="str">
        <x:v>COOKING-128#095</x:v>
      </x:c>
      <x:c r="B169" s="168" t="str">
        <x:v>G5 · SMOKED</x:v>
      </x:c>
      <x:c r="C169" s="168" t="str">
        <x:v>B094</x:v>
      </x:c>
      <x:c r="D169" s="168" t="str">
        <x:v>B094</x:v>
      </x:c>
      <x:c r="E169" s="168" t="n">
        <x:f>IF(AND(C169&lt;&gt;"",D169&lt;&gt;""),IFERROR(VALUE(RIGHT(D169,3))-VALUE(RIGHT(C169,3))+1,D169-C169+1),"")</x:f>
        <x:v>1</x:v>
      </x:c>
      <x:c r="F169" s="168"/>
      <x:c r="G169" s="168"/>
      <x:c r="H169" s="168" t="str">
        <x:v>Food has been deliberately exposed to culinary smoke as part of its processing.</x:v>
      </x:c>
      <x:c r="I169" s="168" t="str">
        <x:v>0 = not asserted; 1 = asserted</x:v>
      </x:c>
      <x:c r="J169" s="168" t="str">
        <x:v>Boolean state; no additive interpretation</x:v>
      </x:c>
      <x:c r="K169" s="168"/>
      <x:c r="L169" s="168" t="str">
        <x:v>Sticky thermal-method history. Setting this bit does not clear other thermal methods and does not by itself imply a resultant state such as BROWNED, SOFTENED, or CRISPED.</x:v>
      </x:c>
      <x:c r="M169" s="168" t="str">
        <x:v>COOKING-128 v0.1; object/lineage + Model/Rule + provenance</x:v>
      </x:c>
      <x:c r="N169" s="168" t="str">
        <x:v>SP; Bulk, Moist, Enclosed, and Long-Duration Thermal Methods. Source §5.</x:v>
      </x:c>
      <x:c r="O169" s="168" t="str">
        <x:v>DRAFT</x:v>
      </x:c>
      <x:c r="P169" s="168" t="str">
        <x:v>PRESENCE-1</x:v>
      </x:c>
      <x:c r="Q169" s="168" t="str">
        <x:v>SMOKED</x:v>
      </x:c>
      <x:c r="R169" s="168" t="str">
        <x:v>SMOKED</x:v>
      </x:c>
      <x:c r="S169" s="168" t="str">
        <x:v>SINGLE BIT</x:v>
      </x:c>
      <x:c r="T169" s="168"/>
      <x:c r="U169" s="168" t="str">
        <x:v>BOOLEAN_STATE / SP</x:v>
      </x:c>
    </x:row>
    <x:row r="170" ht="170" customHeight="1">
      <x:c r="A170" s="168" t="str">
        <x:v>COOKING-128#096</x:v>
      </x:c>
      <x:c r="B170" s="168" t="str">
        <x:v>G5 · DEHYDRATED</x:v>
      </x:c>
      <x:c r="C170" s="168" t="str">
        <x:v>B095</x:v>
      </x:c>
      <x:c r="D170" s="168" t="str">
        <x:v>B095</x:v>
      </x:c>
      <x:c r="E170" s="168" t="n">
        <x:f>IF(AND(C170&lt;&gt;"",D170&lt;&gt;""),IFERROR(VALUE(RIGHT(D170,3))-VALUE(RIGHT(C170,3))+1,D170-C170+1),"")</x:f>
        <x:v>1</x:v>
      </x:c>
      <x:c r="F170" s="168"/>
      <x:c r="G170" s="168"/>
      <x:c r="H170" s="168" t="str">
        <x:v>Moisture has been deliberately removed to create a substantially drier food state.</x:v>
      </x:c>
      <x:c r="I170" s="168" t="str">
        <x:v>0 = not asserted; 1 = asserted</x:v>
      </x:c>
      <x:c r="J170" s="168" t="str">
        <x:v>Boolean state; no additive interpretation</x:v>
      </x:c>
      <x:c r="K170" s="168"/>
      <x:c r="L170" s="168" t="str">
        <x:v>Sticky thermal-method history. Setting this bit does not clear other thermal methods and does not by itself imply a resultant state such as BROWNED, SOFTENED, or CRISPED.</x:v>
      </x:c>
      <x:c r="M170" s="168" t="str">
        <x:v>COOKING-128 v0.1; object/lineage + Model/Rule + provenance</x:v>
      </x:c>
      <x:c r="N170" s="168" t="str">
        <x:v>SP; Bulk, Moist, Enclosed, and Long-Duration Thermal Methods. Source §5.</x:v>
      </x:c>
      <x:c r="O170" s="168" t="str">
        <x:v>DRAFT</x:v>
      </x:c>
      <x:c r="P170" s="168" t="str">
        <x:v>PRESENCE-1</x:v>
      </x:c>
      <x:c r="Q170" s="168" t="str">
        <x:v>DEHYDRATED</x:v>
      </x:c>
      <x:c r="R170" s="168" t="str">
        <x:v>DEHYDRATED</x:v>
      </x:c>
      <x:c r="S170" s="168" t="str">
        <x:v>SINGLE BIT</x:v>
      </x:c>
      <x:c r="T170" s="168"/>
      <x:c r="U170" s="168" t="str">
        <x:v>BOOLEAN_STATE / SP</x:v>
      </x:c>
    </x:row>
    <x:row r="171" ht="170" customHeight="1">
      <x:c r="A171" s="168" t="str">
        <x:v>COOKING-128#097</x:v>
      </x:c>
      <x:c r="B171" s="168" t="str">
        <x:v>G6 · SWEATED</x:v>
      </x:c>
      <x:c r="C171" s="168" t="str">
        <x:v>B096</x:v>
      </x:c>
      <x:c r="D171" s="168" t="str">
        <x:v>B096</x:v>
      </x:c>
      <x:c r="E171" s="168" t="n">
        <x:f>IF(AND(C171&lt;&gt;"",D171&lt;&gt;""),IFERROR(VALUE(RIGHT(D171,3))-VALUE(RIGHT(C171,3))+1,D171-C171+1),"")</x:f>
        <x:v>1</x:v>
      </x:c>
      <x:c r="F171" s="168"/>
      <x:c r="G171" s="168"/>
      <x:c r="H171" s="168" t="str">
        <x:v>Food has been gently heated, commonly with fat, to soften and release moisture without substantial browning.</x:v>
      </x:c>
      <x:c r="I171" s="168" t="str">
        <x:v>0 = not asserted; 1 = asserted</x:v>
      </x:c>
      <x:c r="J171" s="168" t="str">
        <x:v>Boolean state; no additive interpretation</x:v>
      </x:c>
      <x:c r="K171" s="168"/>
      <x:c r="L171" s="168" t="str">
        <x:v>Sticky thermal-method history. Multiple thermal methods may coexist in one preparation lineage. Resultant physical states are derived independently by Models and Rules.</x:v>
      </x:c>
      <x:c r="M171" s="168" t="str">
        <x:v>COOKING-128 v0.1; object/lineage + Model/Rule + provenance</x:v>
      </x:c>
      <x:c r="N171" s="168" t="str">
        <x:v>SP; Surface, Fat, and Direct High-Heat Methods. Source §5.</x:v>
      </x:c>
      <x:c r="O171" s="168" t="str">
        <x:v>DRAFT</x:v>
      </x:c>
      <x:c r="P171" s="168" t="str">
        <x:v>PRESENCE-1</x:v>
      </x:c>
      <x:c r="Q171" s="168" t="str">
        <x:v>SWEATED</x:v>
      </x:c>
      <x:c r="R171" s="168" t="str">
        <x:v>SWEATED</x:v>
      </x:c>
      <x:c r="S171" s="168" t="str">
        <x:v>SINGLE BIT</x:v>
      </x:c>
      <x:c r="T171" s="168"/>
      <x:c r="U171" s="168" t="str">
        <x:v>BOOLEAN_STATE / SP</x:v>
      </x:c>
    </x:row>
    <x:row r="172" ht="170" customHeight="1">
      <x:c r="A172" s="168" t="str">
        <x:v>COOKING-128#098</x:v>
      </x:c>
      <x:c r="B172" s="168" t="str">
        <x:v>G6 · SAUTEED</x:v>
      </x:c>
      <x:c r="C172" s="168" t="str">
        <x:v>B097</x:v>
      </x:c>
      <x:c r="D172" s="168" t="str">
        <x:v>B097</x:v>
      </x:c>
      <x:c r="E172" s="168" t="n">
        <x:f>IF(AND(C172&lt;&gt;"",D172&lt;&gt;""),IFERROR(VALUE(RIGHT(D172,3))-VALUE(RIGHT(C172,3))+1,D172-C172+1),"")</x:f>
        <x:v>1</x:v>
      </x:c>
      <x:c r="F172" s="168"/>
      <x:c r="G172" s="168"/>
      <x:c r="H172" s="168" t="str">
        <x:v>Food has been rapidly cooked on a hot surface using a relatively small amount of fat.</x:v>
      </x:c>
      <x:c r="I172" s="168" t="str">
        <x:v>0 = not asserted; 1 = asserted</x:v>
      </x:c>
      <x:c r="J172" s="168" t="str">
        <x:v>Boolean state; no additive interpretation</x:v>
      </x:c>
      <x:c r="K172" s="168"/>
      <x:c r="L172" s="168" t="str">
        <x:v>Sticky thermal-method history. Multiple thermal methods may coexist in one preparation lineage. Resultant physical states are derived independently by Models and Rules.</x:v>
      </x:c>
      <x:c r="M172" s="168" t="str">
        <x:v>COOKING-128 v0.1; object/lineage + Model/Rule + provenance</x:v>
      </x:c>
      <x:c r="N172" s="168" t="str">
        <x:v>SP; Surface, Fat, and Direct High-Heat Methods. Source §5.</x:v>
      </x:c>
      <x:c r="O172" s="168" t="str">
        <x:v>DRAFT</x:v>
      </x:c>
      <x:c r="P172" s="168" t="str">
        <x:v>PRESENCE-1</x:v>
      </x:c>
      <x:c r="Q172" s="168" t="str">
        <x:v>SAUTEED</x:v>
      </x:c>
      <x:c r="R172" s="168" t="str">
        <x:v>SAUTEED</x:v>
      </x:c>
      <x:c r="S172" s="168" t="str">
        <x:v>SINGLE BIT</x:v>
      </x:c>
      <x:c r="T172" s="168"/>
      <x:c r="U172" s="168" t="str">
        <x:v>BOOLEAN_STATE / SP</x:v>
      </x:c>
    </x:row>
    <x:row r="173" ht="170" customHeight="1">
      <x:c r="A173" s="168" t="str">
        <x:v>COOKING-128#099</x:v>
      </x:c>
      <x:c r="B173" s="168" t="str">
        <x:v>G6 · STIR_FRIED</x:v>
      </x:c>
      <x:c r="C173" s="168" t="str">
        <x:v>B098</x:v>
      </x:c>
      <x:c r="D173" s="168" t="str">
        <x:v>B098</x:v>
      </x:c>
      <x:c r="E173" s="168" t="n">
        <x:f>IF(AND(C173&lt;&gt;"",D173&lt;&gt;""),IFERROR(VALUE(RIGHT(D173,3))-VALUE(RIGHT(C173,3))+1,D173-C173+1),"")</x:f>
        <x:v>1</x:v>
      </x:c>
      <x:c r="F173" s="168"/>
      <x:c r="G173" s="168"/>
      <x:c r="H173" s="168" t="str">
        <x:v>Food has been rapidly cooked under high heat while being actively and repeatedly moved.</x:v>
      </x:c>
      <x:c r="I173" s="168" t="str">
        <x:v>0 = not asserted; 1 = asserted</x:v>
      </x:c>
      <x:c r="J173" s="168" t="str">
        <x:v>Boolean state; no additive interpretation</x:v>
      </x:c>
      <x:c r="K173" s="168"/>
      <x:c r="L173" s="168" t="str">
        <x:v>Sticky thermal-method history. Requires an agitation condition but not specifically the STIRRED bit; TOSSED, STIRRED, or machine-specific movement may satisfy the Rule.</x:v>
      </x:c>
      <x:c r="M173" s="168" t="str">
        <x:v>COOKING-128 v0.1; object/lineage + Model/Rule + provenance</x:v>
      </x:c>
      <x:c r="N173" s="168" t="str">
        <x:v>SP; Surface, Fat, and Direct High-Heat Methods. Source §5.</x:v>
      </x:c>
      <x:c r="O173" s="168" t="str">
        <x:v>DRAFT</x:v>
      </x:c>
      <x:c r="P173" s="168" t="str">
        <x:v>PRESENCE-1</x:v>
      </x:c>
      <x:c r="Q173" s="168" t="str">
        <x:v>STIR_FRIED</x:v>
      </x:c>
      <x:c r="R173" s="168" t="str">
        <x:v>STIR_FRIED</x:v>
      </x:c>
      <x:c r="S173" s="168" t="str">
        <x:v>SINGLE BIT</x:v>
      </x:c>
      <x:c r="T173" s="168"/>
      <x:c r="U173" s="168" t="str">
        <x:v>BOOLEAN_STATE / SP</x:v>
      </x:c>
    </x:row>
    <x:row r="174" ht="170" customHeight="1">
      <x:c r="A174" s="168" t="str">
        <x:v>COOKING-128#100</x:v>
      </x:c>
      <x:c r="B174" s="168" t="str">
        <x:v>G6 · PAN_FRIED</x:v>
      </x:c>
      <x:c r="C174" s="168" t="str">
        <x:v>B099</x:v>
      </x:c>
      <x:c r="D174" s="168" t="str">
        <x:v>B099</x:v>
      </x:c>
      <x:c r="E174" s="168" t="n">
        <x:f>IF(AND(C174&lt;&gt;"",D174&lt;&gt;""),IFERROR(VALUE(RIGHT(D174,3))-VALUE(RIGHT(C174,3))+1,D174-C174+1),"")</x:f>
        <x:v>1</x:v>
      </x:c>
      <x:c r="F174" s="168"/>
      <x:c r="G174" s="168"/>
      <x:c r="H174" s="168" t="str">
        <x:v>Food has been cooked on a heated pan surface with a moderate amount of fat.</x:v>
      </x:c>
      <x:c r="I174" s="168" t="str">
        <x:v>0 = not asserted; 1 = asserted</x:v>
      </x:c>
      <x:c r="J174" s="168" t="str">
        <x:v>Boolean state; no additive interpretation</x:v>
      </x:c>
      <x:c r="K174" s="168"/>
      <x:c r="L174" s="168" t="str">
        <x:v>Sticky thermal-method history. Multiple thermal methods may coexist in one preparation lineage. Resultant physical states are derived independently by Models and Rules.</x:v>
      </x:c>
      <x:c r="M174" s="168" t="str">
        <x:v>COOKING-128 v0.1; object/lineage + Model/Rule + provenance</x:v>
      </x:c>
      <x:c r="N174" s="168" t="str">
        <x:v>SP; Surface, Fat, and Direct High-Heat Methods. Source §5.</x:v>
      </x:c>
      <x:c r="O174" s="168" t="str">
        <x:v>DRAFT</x:v>
      </x:c>
      <x:c r="P174" s="168" t="str">
        <x:v>PRESENCE-1</x:v>
      </x:c>
      <x:c r="Q174" s="168" t="str">
        <x:v>PAN_FRIED</x:v>
      </x:c>
      <x:c r="R174" s="168" t="str">
        <x:v>PAN_FRIED</x:v>
      </x:c>
      <x:c r="S174" s="168" t="str">
        <x:v>SINGLE BIT</x:v>
      </x:c>
      <x:c r="T174" s="168"/>
      <x:c r="U174" s="168" t="str">
        <x:v>BOOLEAN_STATE / SP</x:v>
      </x:c>
    </x:row>
    <x:row r="175" ht="170" customHeight="1">
      <x:c r="A175" s="168" t="str">
        <x:v>COOKING-128#101</x:v>
      </x:c>
      <x:c r="B175" s="168" t="str">
        <x:v>G6 · SHALLOW_FRIED</x:v>
      </x:c>
      <x:c r="C175" s="168" t="str">
        <x:v>B100</x:v>
      </x:c>
      <x:c r="D175" s="168" t="str">
        <x:v>B100</x:v>
      </x:c>
      <x:c r="E175" s="168" t="n">
        <x:f>IF(AND(C175&lt;&gt;"",D175&lt;&gt;""),IFERROR(VALUE(RIGHT(D175,3))-VALUE(RIGHT(C175,3))+1,D175-C175+1),"")</x:f>
        <x:v>1</x:v>
      </x:c>
      <x:c r="F175" s="168"/>
      <x:c r="G175" s="168"/>
      <x:c r="H175" s="168" t="str">
        <x:v>Food has been fried while only partially submerged in hot fat.</x:v>
      </x:c>
      <x:c r="I175" s="168" t="str">
        <x:v>0 = not asserted; 1 = asserted</x:v>
      </x:c>
      <x:c r="J175" s="168" t="str">
        <x:v>Boolean state; no additive interpretation</x:v>
      </x:c>
      <x:c r="K175" s="168"/>
      <x:c r="L175" s="168" t="str">
        <x:v>Sticky thermal-method history. Multiple thermal methods may coexist in one preparation lineage. Resultant physical states are derived independently by Models and Rules.</x:v>
      </x:c>
      <x:c r="M175" s="168" t="str">
        <x:v>COOKING-128 v0.1; object/lineage + Model/Rule + provenance</x:v>
      </x:c>
      <x:c r="N175" s="168" t="str">
        <x:v>SP; Surface, Fat, and Direct High-Heat Methods. Source §5.</x:v>
      </x:c>
      <x:c r="O175" s="168" t="str">
        <x:v>DRAFT</x:v>
      </x:c>
      <x:c r="P175" s="168" t="str">
        <x:v>PRESENCE-1</x:v>
      </x:c>
      <x:c r="Q175" s="168" t="str">
        <x:v>SHALLOW_FRIED</x:v>
      </x:c>
      <x:c r="R175" s="168" t="str">
        <x:v>SHALLOW_FRIED</x:v>
      </x:c>
      <x:c r="S175" s="168" t="str">
        <x:v>SINGLE BIT</x:v>
      </x:c>
      <x:c r="T175" s="168"/>
      <x:c r="U175" s="168" t="str">
        <x:v>BOOLEAN_STATE / SP</x:v>
      </x:c>
    </x:row>
    <x:row r="176" ht="170" customHeight="1">
      <x:c r="A176" s="168" t="str">
        <x:v>COOKING-128#102</x:v>
      </x:c>
      <x:c r="B176" s="168" t="str">
        <x:v>G6 · DEEP_FRIED</x:v>
      </x:c>
      <x:c r="C176" s="168" t="str">
        <x:v>B101</x:v>
      </x:c>
      <x:c r="D176" s="168" t="str">
        <x:v>B101</x:v>
      </x:c>
      <x:c r="E176" s="168" t="n">
        <x:f>IF(AND(C176&lt;&gt;"",D176&lt;&gt;""),IFERROR(VALUE(RIGHT(D176,3))-VALUE(RIGHT(C176,3))+1,D176-C176+1),"")</x:f>
        <x:v>1</x:v>
      </x:c>
      <x:c r="F176" s="168"/>
      <x:c r="G176" s="168"/>
      <x:c r="H176" s="168" t="str">
        <x:v>Food has been fried while substantially or completely immersed in hot fat.</x:v>
      </x:c>
      <x:c r="I176" s="168" t="str">
        <x:v>0 = not asserted; 1 = asserted</x:v>
      </x:c>
      <x:c r="J176" s="168" t="str">
        <x:v>Boolean state; no additive interpretation</x:v>
      </x:c>
      <x:c r="K176" s="168"/>
      <x:c r="L176" s="168" t="str">
        <x:v>Sticky thermal-method history. Multiple thermal methods may coexist in one preparation lineage. Resultant physical states are derived independently by Models and Rules.</x:v>
      </x:c>
      <x:c r="M176" s="168" t="str">
        <x:v>COOKING-128 v0.1; object/lineage + Model/Rule + provenance</x:v>
      </x:c>
      <x:c r="N176" s="168" t="str">
        <x:v>SP; Surface, Fat, and Direct High-Heat Methods. Source §5.</x:v>
      </x:c>
      <x:c r="O176" s="168" t="str">
        <x:v>DRAFT</x:v>
      </x:c>
      <x:c r="P176" s="168" t="str">
        <x:v>PRESENCE-1</x:v>
      </x:c>
      <x:c r="Q176" s="168" t="str">
        <x:v>DEEP_FRIED</x:v>
      </x:c>
      <x:c r="R176" s="168" t="str">
        <x:v>DEEP_FRIED</x:v>
      </x:c>
      <x:c r="S176" s="168" t="str">
        <x:v>SINGLE BIT</x:v>
      </x:c>
      <x:c r="T176" s="168"/>
      <x:c r="U176" s="168" t="str">
        <x:v>BOOLEAN_STATE / SP</x:v>
      </x:c>
    </x:row>
    <x:row r="177" ht="170" customHeight="1">
      <x:c r="A177" s="168" t="str">
        <x:v>COOKING-128#103</x:v>
      </x:c>
      <x:c r="B177" s="168" t="str">
        <x:v>G6 · SEARED</x:v>
      </x:c>
      <x:c r="C177" s="168" t="str">
        <x:v>B102</x:v>
      </x:c>
      <x:c r="D177" s="168" t="str">
        <x:v>B102</x:v>
      </x:c>
      <x:c r="E177" s="168" t="n">
        <x:f>IF(AND(C177&lt;&gt;"",D177&lt;&gt;""),IFERROR(VALUE(RIGHT(D177,3))-VALUE(RIGHT(C177,3))+1,D177-C177+1),"")</x:f>
        <x:v>1</x:v>
      </x:c>
      <x:c r="F177" s="168"/>
      <x:c r="G177" s="168"/>
      <x:c r="H177" s="168" t="str">
        <x:v>A food surface has received intense heat intended to rapidly produce strong surface browning.</x:v>
      </x:c>
      <x:c r="I177" s="168" t="str">
        <x:v>0 = not asserted; 1 = asserted</x:v>
      </x:c>
      <x:c r="J177" s="168" t="str">
        <x:v>Boolean state; no additive interpretation</x:v>
      </x:c>
      <x:c r="K177" s="168"/>
      <x:c r="L177" s="168" t="str">
        <x:v>Sticky thermal-method history. Multiple thermal methods may coexist in one preparation lineage. Resultant physical states are derived independently by Models and Rules.</x:v>
      </x:c>
      <x:c r="M177" s="168" t="str">
        <x:v>COOKING-128 v0.1; object/lineage + Model/Rule + provenance</x:v>
      </x:c>
      <x:c r="N177" s="168" t="str">
        <x:v>SP; Surface, Fat, and Direct High-Heat Methods. Source §5.</x:v>
      </x:c>
      <x:c r="O177" s="168" t="str">
        <x:v>DRAFT</x:v>
      </x:c>
      <x:c r="P177" s="168" t="str">
        <x:v>PRESENCE-1</x:v>
      </x:c>
      <x:c r="Q177" s="168" t="str">
        <x:v>SEARED</x:v>
      </x:c>
      <x:c r="R177" s="168" t="str">
        <x:v>SEARED</x:v>
      </x:c>
      <x:c r="S177" s="168" t="str">
        <x:v>SINGLE BIT</x:v>
      </x:c>
      <x:c r="T177" s="168"/>
      <x:c r="U177" s="168" t="str">
        <x:v>BOOLEAN_STATE / SP</x:v>
      </x:c>
    </x:row>
    <x:row r="178" ht="170" customHeight="1">
      <x:c r="A178" s="168" t="str">
        <x:v>COOKING-128#104</x:v>
      </x:c>
      <x:c r="B178" s="168" t="str">
        <x:v>G6 · GRIDDLED</x:v>
      </x:c>
      <x:c r="C178" s="168" t="str">
        <x:v>B103</x:v>
      </x:c>
      <x:c r="D178" s="168" t="str">
        <x:v>B103</x:v>
      </x:c>
      <x:c r="E178" s="168" t="n">
        <x:f>IF(AND(C178&lt;&gt;"",D178&lt;&gt;""),IFERROR(VALUE(RIGHT(D178,3))-VALUE(RIGHT(C178,3))+1,D178-C178+1),"")</x:f>
        <x:v>1</x:v>
      </x:c>
      <x:c r="F178" s="168"/>
      <x:c r="G178" s="168"/>
      <x:c r="H178" s="168" t="str">
        <x:v>Food has been cooked through direct contact with a broad heated flat surface.</x:v>
      </x:c>
      <x:c r="I178" s="168" t="str">
        <x:v>0 = not asserted; 1 = asserted</x:v>
      </x:c>
      <x:c r="J178" s="168" t="str">
        <x:v>Boolean state; no additive interpretation</x:v>
      </x:c>
      <x:c r="K178" s="168"/>
      <x:c r="L178" s="168" t="str">
        <x:v>Sticky thermal-method history. Multiple thermal methods may coexist in one preparation lineage. Resultant physical states are derived independently by Models and Rules.</x:v>
      </x:c>
      <x:c r="M178" s="168" t="str">
        <x:v>COOKING-128 v0.1; object/lineage + Model/Rule + provenance</x:v>
      </x:c>
      <x:c r="N178" s="168" t="str">
        <x:v>SP; Surface, Fat, and Direct High-Heat Methods. Source §5.</x:v>
      </x:c>
      <x:c r="O178" s="168" t="str">
        <x:v>DRAFT</x:v>
      </x:c>
      <x:c r="P178" s="168" t="str">
        <x:v>PRESENCE-1</x:v>
      </x:c>
      <x:c r="Q178" s="168" t="str">
        <x:v>GRIDDLED</x:v>
      </x:c>
      <x:c r="R178" s="168" t="str">
        <x:v>GRIDDLED</x:v>
      </x:c>
      <x:c r="S178" s="168" t="str">
        <x:v>SINGLE BIT</x:v>
      </x:c>
      <x:c r="T178" s="168"/>
      <x:c r="U178" s="168" t="str">
        <x:v>BOOLEAN_STATE / SP</x:v>
      </x:c>
    </x:row>
    <x:row r="179" ht="170" customHeight="1">
      <x:c r="A179" s="168" t="str">
        <x:v>COOKING-128#105</x:v>
      </x:c>
      <x:c r="B179" s="168" t="str">
        <x:v>G6 · GRILLED</x:v>
      </x:c>
      <x:c r="C179" s="168" t="str">
        <x:v>B104</x:v>
      </x:c>
      <x:c r="D179" s="168" t="str">
        <x:v>B104</x:v>
      </x:c>
      <x:c r="E179" s="168" t="n">
        <x:f>IF(AND(C179&lt;&gt;"",D179&lt;&gt;""),IFERROR(VALUE(RIGHT(D179,3))-VALUE(RIGHT(C179,3))+1,D179-C179+1),"")</x:f>
        <x:v>1</x:v>
      </x:c>
      <x:c r="F179" s="168"/>
      <x:c r="G179" s="168"/>
      <x:c r="H179" s="168" t="str">
        <x:v>Food has been cooked using intense radiant/contact heat associated with a grill.</x:v>
      </x:c>
      <x:c r="I179" s="168" t="str">
        <x:v>0 = not asserted; 1 = asserted</x:v>
      </x:c>
      <x:c r="J179" s="168" t="str">
        <x:v>Boolean state; no additive interpretation</x:v>
      </x:c>
      <x:c r="K179" s="168"/>
      <x:c r="L179" s="168" t="str">
        <x:v>Sticky thermal-method history. Multiple thermal methods may coexist in one preparation lineage. Resultant physical states are derived independently by Models and Rules.</x:v>
      </x:c>
      <x:c r="M179" s="168" t="str">
        <x:v>COOKING-128 v0.1; object/lineage + Model/Rule + provenance</x:v>
      </x:c>
      <x:c r="N179" s="168" t="str">
        <x:v>SP; Surface, Fat, and Direct High-Heat Methods. Source §5.</x:v>
      </x:c>
      <x:c r="O179" s="168" t="str">
        <x:v>DRAFT</x:v>
      </x:c>
      <x:c r="P179" s="168" t="str">
        <x:v>PRESENCE-1</x:v>
      </x:c>
      <x:c r="Q179" s="168" t="str">
        <x:v>GRILLED</x:v>
      </x:c>
      <x:c r="R179" s="168" t="str">
        <x:v>GRILLED</x:v>
      </x:c>
      <x:c r="S179" s="168" t="str">
        <x:v>SINGLE BIT</x:v>
      </x:c>
      <x:c r="T179" s="168"/>
      <x:c r="U179" s="168" t="str">
        <x:v>BOOLEAN_STATE / SP</x:v>
      </x:c>
    </x:row>
    <x:row r="180" ht="170" customHeight="1">
      <x:c r="A180" s="168" t="str">
        <x:v>COOKING-128#106</x:v>
      </x:c>
      <x:c r="B180" s="168" t="str">
        <x:v>G6 · BROILED</x:v>
      </x:c>
      <x:c r="C180" s="168" t="str">
        <x:v>B105</x:v>
      </x:c>
      <x:c r="D180" s="168" t="str">
        <x:v>B105</x:v>
      </x:c>
      <x:c r="E180" s="168" t="n">
        <x:f>IF(AND(C180&lt;&gt;"",D180&lt;&gt;""),IFERROR(VALUE(RIGHT(D180,3))-VALUE(RIGHT(C180,3))+1,D180-C180+1),"")</x:f>
        <x:v>1</x:v>
      </x:c>
      <x:c r="F180" s="168"/>
      <x:c r="G180" s="168"/>
      <x:c r="H180" s="168" t="str">
        <x:v>Food has been cooked using intense radiant heat primarily from above.</x:v>
      </x:c>
      <x:c r="I180" s="168" t="str">
        <x:v>0 = not asserted; 1 = asserted</x:v>
      </x:c>
      <x:c r="J180" s="168" t="str">
        <x:v>Boolean state; no additive interpretation</x:v>
      </x:c>
      <x:c r="K180" s="168"/>
      <x:c r="L180" s="168" t="str">
        <x:v>Sticky thermal-method history. Multiple thermal methods may coexist in one preparation lineage. Resultant physical states are derived independently by Models and Rules.</x:v>
      </x:c>
      <x:c r="M180" s="168" t="str">
        <x:v>COOKING-128 v0.1; object/lineage + Model/Rule + provenance</x:v>
      </x:c>
      <x:c r="N180" s="168" t="str">
        <x:v>SP; Surface, Fat, and Direct High-Heat Methods. Source §5.</x:v>
      </x:c>
      <x:c r="O180" s="168" t="str">
        <x:v>DRAFT</x:v>
      </x:c>
      <x:c r="P180" s="168" t="str">
        <x:v>PRESENCE-1</x:v>
      </x:c>
      <x:c r="Q180" s="168" t="str">
        <x:v>BROILED</x:v>
      </x:c>
      <x:c r="R180" s="168" t="str">
        <x:v>BROILED</x:v>
      </x:c>
      <x:c r="S180" s="168" t="str">
        <x:v>SINGLE BIT</x:v>
      </x:c>
      <x:c r="T180" s="168"/>
      <x:c r="U180" s="168" t="str">
        <x:v>BOOLEAN_STATE / SP</x:v>
      </x:c>
    </x:row>
    <x:row r="181" ht="170" customHeight="1">
      <x:c r="A181" s="168" t="str">
        <x:v>COOKING-128#107</x:v>
      </x:c>
      <x:c r="B181" s="168" t="str">
        <x:v>G6 · TOASTED</x:v>
      </x:c>
      <x:c r="C181" s="168" t="str">
        <x:v>B106</x:v>
      </x:c>
      <x:c r="D181" s="168" t="str">
        <x:v>B106</x:v>
      </x:c>
      <x:c r="E181" s="168" t="n">
        <x:f>IF(AND(C181&lt;&gt;"",D181&lt;&gt;""),IFERROR(VALUE(RIGHT(D181,3))-VALUE(RIGHT(C181,3))+1,D181-C181+1),"")</x:f>
        <x:v>1</x:v>
      </x:c>
      <x:c r="F181" s="168"/>
      <x:c r="G181" s="168"/>
      <x:c r="H181" s="168" t="str">
        <x:v>Surface moisture has been reduced and browning/aromatic development produced through relatively dry heating.</x:v>
      </x:c>
      <x:c r="I181" s="168" t="str">
        <x:v>0 = not asserted; 1 = asserted</x:v>
      </x:c>
      <x:c r="J181" s="168" t="str">
        <x:v>Boolean state; no additive interpretation</x:v>
      </x:c>
      <x:c r="K181" s="168"/>
      <x:c r="L181" s="168" t="str">
        <x:v>Sticky thermal-method history. Multiple thermal methods may coexist in one preparation lineage. Resultant physical states are derived independently by Models and Rules.</x:v>
      </x:c>
      <x:c r="M181" s="168" t="str">
        <x:v>COOKING-128 v0.1; object/lineage + Model/Rule + provenance</x:v>
      </x:c>
      <x:c r="N181" s="168" t="str">
        <x:v>SP; Surface, Fat, and Direct High-Heat Methods. Source §5.</x:v>
      </x:c>
      <x:c r="O181" s="168" t="str">
        <x:v>DRAFT</x:v>
      </x:c>
      <x:c r="P181" s="168" t="str">
        <x:v>PRESENCE-1</x:v>
      </x:c>
      <x:c r="Q181" s="168" t="str">
        <x:v>TOASTED</x:v>
      </x:c>
      <x:c r="R181" s="168" t="str">
        <x:v>TOASTED</x:v>
      </x:c>
      <x:c r="S181" s="168" t="str">
        <x:v>SINGLE BIT</x:v>
      </x:c>
      <x:c r="T181" s="168"/>
      <x:c r="U181" s="168" t="str">
        <x:v>BOOLEAN_STATE / SP</x:v>
      </x:c>
    </x:row>
    <x:row r="182" ht="170" customHeight="1">
      <x:c r="A182" s="168" t="str">
        <x:v>COOKING-128#108</x:v>
      </x:c>
      <x:c r="B182" s="168" t="str">
        <x:v>G6 · TORCHED</x:v>
      </x:c>
      <x:c r="C182" s="168" t="str">
        <x:v>B107</x:v>
      </x:c>
      <x:c r="D182" s="168" t="str">
        <x:v>B107</x:v>
      </x:c>
      <x:c r="E182" s="168" t="n">
        <x:f>IF(AND(C182&lt;&gt;"",D182&lt;&gt;""),IFERROR(VALUE(RIGHT(D182,3))-VALUE(RIGHT(C182,3))+1,D182-C182+1),"")</x:f>
        <x:v>1</x:v>
      </x:c>
      <x:c r="F182" s="168"/>
      <x:c r="G182" s="168"/>
      <x:c r="H182" s="168" t="str">
        <x:v>Surface has been directly exposed to a concentrated flame or torch.</x:v>
      </x:c>
      <x:c r="I182" s="168" t="str">
        <x:v>0 = not asserted; 1 = asserted</x:v>
      </x:c>
      <x:c r="J182" s="168" t="str">
        <x:v>Boolean state; no additive interpretation</x:v>
      </x:c>
      <x:c r="K182" s="168"/>
      <x:c r="L182" s="168" t="str">
        <x:v>Sticky thermal-method history. Multiple thermal methods may coexist in one preparation lineage. Resultant physical states are derived independently by Models and Rules.</x:v>
      </x:c>
      <x:c r="M182" s="168" t="str">
        <x:v>COOKING-128 v0.1; object/lineage + Model/Rule + provenance</x:v>
      </x:c>
      <x:c r="N182" s="168" t="str">
        <x:v>SP; Surface, Fat, and Direct High-Heat Methods. Source §5.</x:v>
      </x:c>
      <x:c r="O182" s="168" t="str">
        <x:v>DRAFT</x:v>
      </x:c>
      <x:c r="P182" s="168" t="str">
        <x:v>PRESENCE-1</x:v>
      </x:c>
      <x:c r="Q182" s="168" t="str">
        <x:v>TORCHED</x:v>
      </x:c>
      <x:c r="R182" s="168" t="str">
        <x:v>TORCHED</x:v>
      </x:c>
      <x:c r="S182" s="168" t="str">
        <x:v>SINGLE BIT</x:v>
      </x:c>
      <x:c r="T182" s="168"/>
      <x:c r="U182" s="168" t="str">
        <x:v>BOOLEAN_STATE / SP</x:v>
      </x:c>
    </x:row>
    <x:row r="183" ht="170" customHeight="1">
      <x:c r="A183" s="168" t="str">
        <x:v>COOKING-128#109</x:v>
      </x:c>
      <x:c r="B183" s="168" t="str">
        <x:v>G6 · ROTISSERIED</x:v>
      </x:c>
      <x:c r="C183" s="168" t="str">
        <x:v>B108</x:v>
      </x:c>
      <x:c r="D183" s="168" t="str">
        <x:v>B108</x:v>
      </x:c>
      <x:c r="E183" s="168" t="n">
        <x:f>IF(AND(C183&lt;&gt;"",D183&lt;&gt;""),IFERROR(VALUE(RIGHT(D183,3))-VALUE(RIGHT(C183,3))+1,D183-C183+1),"")</x:f>
        <x:v>1</x:v>
      </x:c>
      <x:c r="F183" s="168"/>
      <x:c r="G183" s="168"/>
      <x:c r="H183" s="168" t="str">
        <x:v>Food has been cooked while rotating relative to a heat source.</x:v>
      </x:c>
      <x:c r="I183" s="168" t="str">
        <x:v>0 = not asserted; 1 = asserted</x:v>
      </x:c>
      <x:c r="J183" s="168" t="str">
        <x:v>Boolean state; no additive interpretation</x:v>
      </x:c>
      <x:c r="K183" s="168"/>
      <x:c r="L183" s="168" t="str">
        <x:v>Sticky thermal-method history. Multiple thermal methods may coexist in one preparation lineage. Resultant physical states are derived independently by Models and Rules.</x:v>
      </x:c>
      <x:c r="M183" s="168" t="str">
        <x:v>COOKING-128 v0.1; object/lineage + Model/Rule + provenance</x:v>
      </x:c>
      <x:c r="N183" s="168" t="str">
        <x:v>SP; Surface, Fat, and Direct High-Heat Methods. Source §5.</x:v>
      </x:c>
      <x:c r="O183" s="168" t="str">
        <x:v>DRAFT</x:v>
      </x:c>
      <x:c r="P183" s="168" t="str">
        <x:v>PRESENCE-1</x:v>
      </x:c>
      <x:c r="Q183" s="168" t="str">
        <x:v>ROTISSERIED</x:v>
      </x:c>
      <x:c r="R183" s="168" t="str">
        <x:v>ROTISSERIED</x:v>
      </x:c>
      <x:c r="S183" s="168" t="str">
        <x:v>SINGLE BIT</x:v>
      </x:c>
      <x:c r="T183" s="168"/>
      <x:c r="U183" s="168" t="str">
        <x:v>BOOLEAN_STATE / SP</x:v>
      </x:c>
    </x:row>
    <x:row r="184" ht="170" customHeight="1">
      <x:c r="A184" s="168" t="str">
        <x:v>COOKING-128#110</x:v>
      </x:c>
      <x:c r="B184" s="168" t="str">
        <x:v>G6 · BARBECUED</x:v>
      </x:c>
      <x:c r="C184" s="168" t="str">
        <x:v>B109</x:v>
      </x:c>
      <x:c r="D184" s="168" t="str">
        <x:v>B109</x:v>
      </x:c>
      <x:c r="E184" s="168" t="n">
        <x:f>IF(AND(C184&lt;&gt;"",D184&lt;&gt;""),IFERROR(VALUE(RIGHT(D184,3))-VALUE(RIGHT(C184,3))+1,D184-C184+1),"")</x:f>
        <x:v>1</x:v>
      </x:c>
      <x:c r="F184" s="168"/>
      <x:c r="G184" s="168"/>
      <x:c r="H184" s="168" t="str">
        <x:v>Food has undergone a controlled barbecue process involving dry heat, smoke, or both over an extended period.</x:v>
      </x:c>
      <x:c r="I184" s="168" t="str">
        <x:v>0 = not asserted; 1 = asserted</x:v>
      </x:c>
      <x:c r="J184" s="168" t="str">
        <x:v>Boolean state; no additive interpretation</x:v>
      </x:c>
      <x:c r="K184" s="168"/>
      <x:c r="L184" s="168" t="str">
        <x:v>Sticky thermal-method history. Multiple thermal methods may coexist in one preparation lineage. Resultant physical states are derived independently by Models and Rules.</x:v>
      </x:c>
      <x:c r="M184" s="168" t="str">
        <x:v>COOKING-128 v0.1; object/lineage + Model/Rule + provenance</x:v>
      </x:c>
      <x:c r="N184" s="168" t="str">
        <x:v>SP; Surface, Fat, and Direct High-Heat Methods. Source §5.</x:v>
      </x:c>
      <x:c r="O184" s="168" t="str">
        <x:v>DRAFT</x:v>
      </x:c>
      <x:c r="P184" s="168" t="str">
        <x:v>PRESENCE-1</x:v>
      </x:c>
      <x:c r="Q184" s="168" t="str">
        <x:v>BARBECUED</x:v>
      </x:c>
      <x:c r="R184" s="168" t="str">
        <x:v>BARBECUED</x:v>
      </x:c>
      <x:c r="S184" s="168" t="str">
        <x:v>SINGLE BIT</x:v>
      </x:c>
      <x:c r="T184" s="168"/>
      <x:c r="U184" s="168" t="str">
        <x:v>BOOLEAN_STATE / SP</x:v>
      </x:c>
    </x:row>
    <x:row r="185" ht="170" customHeight="1">
      <x:c r="A185" s="168" t="str">
        <x:v>COOKING-128#111</x:v>
      </x:c>
      <x:c r="B185" s="168" t="str">
        <x:v>G6 · BLACKENED</x:v>
      </x:c>
      <x:c r="C185" s="168" t="str">
        <x:v>B110</x:v>
      </x:c>
      <x:c r="D185" s="168" t="str">
        <x:v>B110</x:v>
      </x:c>
      <x:c r="E185" s="168" t="n">
        <x:f>IF(AND(C185&lt;&gt;"",D185&lt;&gt;""),IFERROR(VALUE(RIGHT(D185,3))-VALUE(RIGHT(C185,3))+1,D185-C185+1),"")</x:f>
        <x:v>1</x:v>
      </x:c>
      <x:c r="F185" s="168"/>
      <x:c r="G185" s="168"/>
      <x:c r="H185" s="168" t="str">
        <x:v>Surface has undergone an intentional high-heat seasoning/crust process producing a very dark exterior.</x:v>
      </x:c>
      <x:c r="I185" s="168" t="str">
        <x:v>0 = not asserted; 1 = asserted</x:v>
      </x:c>
      <x:c r="J185" s="168" t="str">
        <x:v>Boolean state; no additive interpretation</x:v>
      </x:c>
      <x:c r="K185" s="168"/>
      <x:c r="L185" s="168" t="str">
        <x:v>Sticky thermal-method history. Multiple thermal methods may coexist in one preparation lineage. Resultant physical states are derived independently by Models and Rules.</x:v>
      </x:c>
      <x:c r="M185" s="168" t="str">
        <x:v>COOKING-128 v0.1; object/lineage + Model/Rule + provenance</x:v>
      </x:c>
      <x:c r="N185" s="168" t="str">
        <x:v>SP; Surface, Fat, and Direct High-Heat Methods. Source §5.</x:v>
      </x:c>
      <x:c r="O185" s="168" t="str">
        <x:v>DRAFT</x:v>
      </x:c>
      <x:c r="P185" s="168" t="str">
        <x:v>PRESENCE-1</x:v>
      </x:c>
      <x:c r="Q185" s="168" t="str">
        <x:v>BLACKENED</x:v>
      </x:c>
      <x:c r="R185" s="168" t="str">
        <x:v>BLACKENED</x:v>
      </x:c>
      <x:c r="S185" s="168" t="str">
        <x:v>SINGLE BIT</x:v>
      </x:c>
      <x:c r="T185" s="168"/>
      <x:c r="U185" s="168" t="str">
        <x:v>BOOLEAN_STATE / SP</x:v>
      </x:c>
    </x:row>
    <x:row r="186" ht="170" customHeight="1">
      <x:c r="A186" s="168" t="str">
        <x:v>COOKING-128#112</x:v>
      </x:c>
      <x:c r="B186" s="168" t="str">
        <x:v>G6 · FLAMBEED</x:v>
      </x:c>
      <x:c r="C186" s="168" t="str">
        <x:v>B111</x:v>
      </x:c>
      <x:c r="D186" s="168" t="str">
        <x:v>B111</x:v>
      </x:c>
      <x:c r="E186" s="168" t="n">
        <x:f>IF(AND(C186&lt;&gt;"",D186&lt;&gt;""),IFERROR(VALUE(RIGHT(D186,3))-VALUE(RIGHT(C186,3))+1,D186-C186+1),"")</x:f>
        <x:v>1</x:v>
      </x:c>
      <x:c r="F186" s="168"/>
      <x:c r="G186" s="168"/>
      <x:c r="H186" s="168" t="str">
        <x:v>Volatile alcohol has been intentionally ignited as part of the cooking process.</x:v>
      </x:c>
      <x:c r="I186" s="168" t="str">
        <x:v>0 = not asserted; 1 = asserted</x:v>
      </x:c>
      <x:c r="J186" s="168" t="str">
        <x:v>Boolean state; no additive interpretation</x:v>
      </x:c>
      <x:c r="K186" s="168"/>
      <x:c r="L186" s="168" t="str">
        <x:v>Sticky thermal-method history. Multiple thermal methods may coexist in one preparation lineage. Resultant physical states are derived independently by Models and Rules.</x:v>
      </x:c>
      <x:c r="M186" s="168" t="str">
        <x:v>COOKING-128 v0.1; object/lineage + Model/Rule + provenance</x:v>
      </x:c>
      <x:c r="N186" s="168" t="str">
        <x:v>SP; Surface, Fat, and Direct High-Heat Methods. Source §5.</x:v>
      </x:c>
      <x:c r="O186" s="168" t="str">
        <x:v>DRAFT</x:v>
      </x:c>
      <x:c r="P186" s="168" t="str">
        <x:v>PRESENCE-1</x:v>
      </x:c>
      <x:c r="Q186" s="168" t="str">
        <x:v>FLAMBEED</x:v>
      </x:c>
      <x:c r="R186" s="168" t="str">
        <x:v>FLAMBEED</x:v>
      </x:c>
      <x:c r="S186" s="168" t="str">
        <x:v>SINGLE BIT</x:v>
      </x:c>
      <x:c r="T186" s="168"/>
      <x:c r="U186" s="168" t="str">
        <x:v>BOOLEAN_STATE / SP</x:v>
      </x:c>
    </x:row>
    <x:row r="187" ht="170" customHeight="1">
      <x:c r="A187" s="168" t="str">
        <x:v>COOKING-128#113</x:v>
      </x:c>
      <x:c r="B187" s="168" t="str">
        <x:v>G7 · SOFTENED</x:v>
      </x:c>
      <x:c r="C187" s="168" t="str">
        <x:v>B112</x:v>
      </x:c>
      <x:c r="D187" s="168" t="str">
        <x:v>B112</x:v>
      </x:c>
      <x:c r="E187" s="168" t="n">
        <x:f>IF(AND(C187&lt;&gt;"",D187&lt;&gt;""),IFERROR(VALUE(RIGHT(D187,3))-VALUE(RIGHT(C187,3))+1,D187-C187+1),"")</x:f>
        <x:v>1</x:v>
      </x:c>
      <x:c r="F187" s="168"/>
      <x:c r="G187" s="168"/>
      <x:c r="H187" s="168" t="str">
        <x:v>Structure has become measurably softer through cooking or conditioning.</x:v>
      </x:c>
      <x:c r="I187" s="168" t="str">
        <x:v>0 = not asserted; 1 = asserted</x:v>
      </x:c>
      <x:c r="J187" s="168" t="str">
        <x:v>Boolean state; no additive interpretation</x:v>
      </x:c>
      <x:c r="K187" s="168"/>
      <x:c r="L187" s="168" t="str">
        <x:v>Dynamic result. Model-driven entry/exit according to food-specific structure, moisture, temperature, and time; not implied by any single cooking method.</x:v>
      </x:c>
      <x:c r="M187" s="168" t="str">
        <x:v>COOKING-128 v0.1; object/lineage + Model/Rule + provenance</x:v>
      </x:c>
      <x:c r="N187" s="168" t="str">
        <x:v>DR; Resultant Transformations and Finishing States. Source §5.</x:v>
      </x:c>
      <x:c r="O187" s="168" t="str">
        <x:v>DRAFT</x:v>
      </x:c>
      <x:c r="P187" s="168" t="str">
        <x:v>PRESENCE-1</x:v>
      </x:c>
      <x:c r="Q187" s="168" t="str">
        <x:v>SOFTENED</x:v>
      </x:c>
      <x:c r="R187" s="168" t="str">
        <x:v>SOFTENED</x:v>
      </x:c>
      <x:c r="S187" s="168" t="str">
        <x:v>SINGLE BIT</x:v>
      </x:c>
      <x:c r="T187" s="168"/>
      <x:c r="U187" s="168" t="str">
        <x:v>BOOLEAN_STATE / DR</x:v>
      </x:c>
    </x:row>
    <x:row r="188" ht="170" customHeight="1">
      <x:c r="A188" s="168" t="str">
        <x:v>COOKING-128#114</x:v>
      </x:c>
      <x:c r="B188" s="168" t="str">
        <x:v>G7 · WILTED</x:v>
      </x:c>
      <x:c r="C188" s="168" t="str">
        <x:v>B113</x:v>
      </x:c>
      <x:c r="D188" s="168" t="str">
        <x:v>B113</x:v>
      </x:c>
      <x:c r="E188" s="168" t="n">
        <x:f>IF(AND(C188&lt;&gt;"",D188&lt;&gt;""),IFERROR(VALUE(RIGHT(D188,3))-VALUE(RIGHT(C188,3))+1,D188-C188+1),"")</x:f>
        <x:v>1</x:v>
      </x:c>
      <x:c r="F188" s="168"/>
      <x:c r="G188" s="168"/>
      <x:c r="H188" s="168" t="str">
        <x:v>Leafy or structurally delicate material has lost rigidity and volume.</x:v>
      </x:c>
      <x:c r="I188" s="168" t="str">
        <x:v>0 = not asserted; 1 = asserted</x:v>
      </x:c>
      <x:c r="J188" s="168" t="str">
        <x:v>Boolean state; no additive interpretation</x:v>
      </x:c>
      <x:c r="K188" s="168"/>
      <x:c r="L188" s="168" t="str">
        <x:v>Dynamic result. May be entered by heat, salt, acid, or other modeled causes; may clear only if the active Model considers recovery meaningful.</x:v>
      </x:c>
      <x:c r="M188" s="168" t="str">
        <x:v>COOKING-128 v0.1; object/lineage + Model/Rule + provenance</x:v>
      </x:c>
      <x:c r="N188" s="168" t="str">
        <x:v>DR; Resultant Transformations and Finishing States. Source §5.</x:v>
      </x:c>
      <x:c r="O188" s="168" t="str">
        <x:v>DRAFT</x:v>
      </x:c>
      <x:c r="P188" s="168" t="str">
        <x:v>PRESENCE-1</x:v>
      </x:c>
      <x:c r="Q188" s="168" t="str">
        <x:v>WILTED</x:v>
      </x:c>
      <x:c r="R188" s="168" t="str">
        <x:v>WILTED</x:v>
      </x:c>
      <x:c r="S188" s="168" t="str">
        <x:v>SINGLE BIT</x:v>
      </x:c>
      <x:c r="T188" s="168"/>
      <x:c r="U188" s="168" t="str">
        <x:v>BOOLEAN_STATE / DR</x:v>
      </x:c>
    </x:row>
    <x:row r="189" ht="170" customHeight="1">
      <x:c r="A189" s="168" t="str">
        <x:v>COOKING-128#115</x:v>
      </x:c>
      <x:c r="B189" s="168" t="str">
        <x:v>G7 · MELTED</x:v>
      </x:c>
      <x:c r="C189" s="168" t="str">
        <x:v>B114</x:v>
      </x:c>
      <x:c r="D189" s="168" t="str">
        <x:v>B114</x:v>
      </x:c>
      <x:c r="E189" s="168" t="n">
        <x:f>IF(AND(C189&lt;&gt;"",D189&lt;&gt;""),IFERROR(VALUE(RIGHT(D189,3))-VALUE(RIGHT(C189,3))+1,D189-C189+1),"")</x:f>
        <x:v>1</x:v>
      </x:c>
      <x:c r="F189" s="168"/>
      <x:c r="G189" s="168"/>
      <x:c r="H189" s="168" t="str">
        <x:v>A material has transitioned substantially from solid toward liquid under thermal conditions.</x:v>
      </x:c>
      <x:c r="I189" s="168" t="str">
        <x:v>0 = not asserted; 1 = asserted</x:v>
      </x:c>
      <x:c r="J189" s="168" t="str">
        <x:v>Boolean state; no additive interpretation</x:v>
      </x:c>
      <x:c r="K189" s="168"/>
      <x:c r="L189" s="168" t="str">
        <x:v>Dynamic result. Commonly uses entry and exit thresholds/hysteresis; may clear on resolidification.</x:v>
      </x:c>
      <x:c r="M189" s="168" t="str">
        <x:v>COOKING-128 v0.1; object/lineage + Model/Rule + provenance</x:v>
      </x:c>
      <x:c r="N189" s="168" t="str">
        <x:v>DR; Resultant Transformations and Finishing States. Source §5.</x:v>
      </x:c>
      <x:c r="O189" s="168" t="str">
        <x:v>DRAFT</x:v>
      </x:c>
      <x:c r="P189" s="168" t="str">
        <x:v>PRESENCE-1</x:v>
      </x:c>
      <x:c r="Q189" s="168" t="str">
        <x:v>MELTED</x:v>
      </x:c>
      <x:c r="R189" s="168" t="str">
        <x:v>MELTED</x:v>
      </x:c>
      <x:c r="S189" s="168" t="str">
        <x:v>SINGLE BIT</x:v>
      </x:c>
      <x:c r="T189" s="168"/>
      <x:c r="U189" s="168" t="str">
        <x:v>BOOLEAN_STATE / DR</x:v>
      </x:c>
    </x:row>
    <x:row r="190" ht="170" customHeight="1">
      <x:c r="A190" s="168" t="str">
        <x:v>COOKING-128#116</x:v>
      </x:c>
      <x:c r="B190" s="168" t="str">
        <x:v>G7 · RENDERED</x:v>
      </x:c>
      <x:c r="C190" s="168" t="str">
        <x:v>B115</x:v>
      </x:c>
      <x:c r="D190" s="168" t="str">
        <x:v>B115</x:v>
      </x:c>
      <x:c r="E190" s="168" t="n">
        <x:f>IF(AND(C190&lt;&gt;"",D190&lt;&gt;""),IFERROR(VALUE(RIGHT(D190,3))-VALUE(RIGHT(C190,3))+1,D190-C190+1),"")</x:f>
        <x:v>1</x:v>
      </x:c>
      <x:c r="F190" s="168"/>
      <x:c r="G190" s="168"/>
      <x:c r="H190" s="168" t="str">
        <x:v>Fat or another renderable component has been thermally released from surrounding structure.</x:v>
      </x:c>
      <x:c r="I190" s="168" t="str">
        <x:v>0 = not asserted; 1 = asserted</x:v>
      </x:c>
      <x:c r="J190" s="168" t="str">
        <x:v>Boolean state; no additive interpretation</x:v>
      </x:c>
      <x:c r="K190" s="168"/>
      <x:c r="L190" s="168" t="str">
        <x:v>Sticky result transformation. Cooling does not automatically restore the pre-rendered structure.</x:v>
      </x:c>
      <x:c r="M190" s="168" t="str">
        <x:v>COOKING-128 v0.1; object/lineage + Model/Rule + provenance</x:v>
      </x:c>
      <x:c r="N190" s="168" t="str">
        <x:v>SR; Resultant Transformations and Finishing States. Source §5.</x:v>
      </x:c>
      <x:c r="O190" s="168" t="str">
        <x:v>DRAFT</x:v>
      </x:c>
      <x:c r="P190" s="168" t="str">
        <x:v>PRESENCE-1</x:v>
      </x:c>
      <x:c r="Q190" s="168" t="str">
        <x:v>RENDERED</x:v>
      </x:c>
      <x:c r="R190" s="168" t="str">
        <x:v>RENDERED</x:v>
      </x:c>
      <x:c r="S190" s="168" t="str">
        <x:v>SINGLE BIT</x:v>
      </x:c>
      <x:c r="T190" s="168"/>
      <x:c r="U190" s="168" t="str">
        <x:v>BOOLEAN_STATE / SR</x:v>
      </x:c>
    </x:row>
    <x:row r="191" ht="170" customHeight="1">
      <x:c r="A191" s="168" t="str">
        <x:v>COOKING-128#117</x:v>
      </x:c>
      <x:c r="B191" s="168" t="str">
        <x:v>G7 · COAGULATED_SET</x:v>
      </x:c>
      <x:c r="C191" s="168" t="str">
        <x:v>B116</x:v>
      </x:c>
      <x:c r="D191" s="168" t="str">
        <x:v>B116</x:v>
      </x:c>
      <x:c r="E191" s="168" t="n">
        <x:f>IF(AND(C191&lt;&gt;"",D191&lt;&gt;""),IFERROR(VALUE(RIGHT(D191,3))-VALUE(RIGHT(C191,3))+1,D191-C191+1),"")</x:f>
        <x:v>1</x:v>
      </x:c>
      <x:c r="F191" s="168"/>
      <x:c r="G191" s="168"/>
      <x:c r="H191" s="168" t="str">
        <x:v>Proteins or comparable structural components have transitioned into a set/coagulated state.</x:v>
      </x:c>
      <x:c r="I191" s="168" t="str">
        <x:v>0 = not asserted; 1 = asserted</x:v>
      </x:c>
      <x:c r="J191" s="168" t="str">
        <x:v>Boolean state; no additive interpretation</x:v>
      </x:c>
      <x:c r="K191" s="168"/>
      <x:c r="L191" s="168" t="str">
        <x:v>Sticky result transformation. Entry is Model-driven; ordinary source reversal does not clear the bit.</x:v>
      </x:c>
      <x:c r="M191" s="168" t="str">
        <x:v>COOKING-128 v0.1; object/lineage + Model/Rule + provenance</x:v>
      </x:c>
      <x:c r="N191" s="168" t="str">
        <x:v>SR; Resultant Transformations and Finishing States. Source §5.</x:v>
      </x:c>
      <x:c r="O191" s="168" t="str">
        <x:v>DRAFT</x:v>
      </x:c>
      <x:c r="P191" s="168" t="str">
        <x:v>PRESENCE-1</x:v>
      </x:c>
      <x:c r="Q191" s="168" t="str">
        <x:v>COAGULATED_SET</x:v>
      </x:c>
      <x:c r="R191" s="168" t="str">
        <x:v>COAGULATED_SET</x:v>
      </x:c>
      <x:c r="S191" s="168" t="str">
        <x:v>SINGLE BIT</x:v>
      </x:c>
      <x:c r="T191" s="168"/>
      <x:c r="U191" s="168" t="str">
        <x:v>BOOLEAN_STATE / SR</x:v>
      </x:c>
    </x:row>
    <x:row r="192" ht="170" customHeight="1">
      <x:c r="A192" s="168" t="str">
        <x:v>COOKING-128#118</x:v>
      </x:c>
      <x:c r="B192" s="168" t="str">
        <x:v>G7 · GELATINIZED</x:v>
      </x:c>
      <x:c r="C192" s="168" t="str">
        <x:v>B117</x:v>
      </x:c>
      <x:c r="D192" s="168" t="str">
        <x:v>B117</x:v>
      </x:c>
      <x:c r="E192" s="168" t="n">
        <x:f>IF(AND(C192&lt;&gt;"",D192&lt;&gt;""),IFERROR(VALUE(RIGHT(D192,3))-VALUE(RIGHT(C192,3))+1,D192-C192+1),"")</x:f>
        <x:v>1</x:v>
      </x:c>
      <x:c r="F192" s="168"/>
      <x:c r="G192" s="168"/>
      <x:c r="H192" s="168" t="str">
        <x:v>Starch or another relevant material has undergone gelatinization or equivalent hydration/thermal structural development.</x:v>
      </x:c>
      <x:c r="I192" s="168" t="str">
        <x:v>0 = not asserted; 1 = asserted</x:v>
      </x:c>
      <x:c r="J192" s="168" t="str">
        <x:v>Boolean state; no additive interpretation</x:v>
      </x:c>
      <x:c r="K192" s="168"/>
      <x:c r="L192" s="168" t="str">
        <x:v>Sticky result transformation. Entry is Model-driven and persists within the preparation lineage.</x:v>
      </x:c>
      <x:c r="M192" s="168" t="str">
        <x:v>COOKING-128 v0.1; object/lineage + Model/Rule + provenance</x:v>
      </x:c>
      <x:c r="N192" s="168" t="str">
        <x:v>SR; Resultant Transformations and Finishing States. Source §5.</x:v>
      </x:c>
      <x:c r="O192" s="168" t="str">
        <x:v>DRAFT</x:v>
      </x:c>
      <x:c r="P192" s="168" t="str">
        <x:v>PRESENCE-1</x:v>
      </x:c>
      <x:c r="Q192" s="168" t="str">
        <x:v>GELATINIZED</x:v>
      </x:c>
      <x:c r="R192" s="168" t="str">
        <x:v>GELATINIZED</x:v>
      </x:c>
      <x:c r="S192" s="168" t="str">
        <x:v>SINGLE BIT</x:v>
      </x:c>
      <x:c r="T192" s="168"/>
      <x:c r="U192" s="168" t="str">
        <x:v>BOOLEAN_STATE / SR</x:v>
      </x:c>
    </x:row>
    <x:row r="193" ht="170" customHeight="1">
      <x:c r="A193" s="168" t="str">
        <x:v>COOKING-128#119</x:v>
      </x:c>
      <x:c r="B193" s="168" t="str">
        <x:v>G7 · REDUCED_CONCENTRATED</x:v>
      </x:c>
      <x:c r="C193" s="168" t="str">
        <x:v>B118</x:v>
      </x:c>
      <x:c r="D193" s="168" t="str">
        <x:v>B118</x:v>
      </x:c>
      <x:c r="E193" s="168" t="n">
        <x:f>IF(AND(C193&lt;&gt;"",D193&lt;&gt;""),IFERROR(VALUE(RIGHT(D193,3))-VALUE(RIGHT(C193,3))+1,D193-C193+1),"")</x:f>
        <x:v>1</x:v>
      </x:c>
      <x:c r="F193" s="168"/>
      <x:c r="G193" s="168"/>
      <x:c r="H193" s="168" t="str">
        <x:v>Liquid content has been reduced sufficiently to increase concentration.</x:v>
      </x:c>
      <x:c r="I193" s="168" t="str">
        <x:v>0 = not asserted; 1 = asserted</x:v>
      </x:c>
      <x:c r="J193" s="168" t="str">
        <x:v>Boolean state; no additive interpretation</x:v>
      </x:c>
      <x:c r="K193" s="168"/>
      <x:c r="L193" s="168" t="str">
        <x:v>Dynamic result. May clear if the preparation is subsequently diluted or otherwise falls outside the concentration condition.</x:v>
      </x:c>
      <x:c r="M193" s="168" t="str">
        <x:v>COOKING-128 v0.1; object/lineage + Model/Rule + provenance</x:v>
      </x:c>
      <x:c r="N193" s="168" t="str">
        <x:v>DR; Resultant Transformations and Finishing States. Source §5.</x:v>
      </x:c>
      <x:c r="O193" s="168" t="str">
        <x:v>DRAFT</x:v>
      </x:c>
      <x:c r="P193" s="168" t="str">
        <x:v>PRESENCE-1</x:v>
      </x:c>
      <x:c r="Q193" s="168" t="str">
        <x:v>REDUCED_CONCENTRATED</x:v>
      </x:c>
      <x:c r="R193" s="168" t="str">
        <x:v>REDUCED_CONCENTRATED</x:v>
      </x:c>
      <x:c r="S193" s="168" t="str">
        <x:v>SINGLE BIT</x:v>
      </x:c>
      <x:c r="T193" s="168"/>
      <x:c r="U193" s="168" t="str">
        <x:v>BOOLEAN_STATE / DR</x:v>
      </x:c>
    </x:row>
    <x:row r="194" ht="170" customHeight="1">
      <x:c r="A194" s="168" t="str">
        <x:v>COOKING-128#120</x:v>
      </x:c>
      <x:c r="B194" s="168" t="str">
        <x:v>G7 · CRISPED</x:v>
      </x:c>
      <x:c r="C194" s="168" t="str">
        <x:v>B119</x:v>
      </x:c>
      <x:c r="D194" s="168" t="str">
        <x:v>B119</x:v>
      </x:c>
      <x:c r="E194" s="168" t="n">
        <x:f>IF(AND(C194&lt;&gt;"",D194&lt;&gt;""),IFERROR(VALUE(RIGHT(D194,3))-VALUE(RIGHT(C194,3))+1,D194-C194+1),"")</x:f>
        <x:v>1</x:v>
      </x:c>
      <x:c r="F194" s="168"/>
      <x:c r="G194" s="168"/>
      <x:c r="H194" s="168" t="str">
        <x:v>Surface or structure has developed a deliberately crisp texture.</x:v>
      </x:c>
      <x:c r="I194" s="168" t="str">
        <x:v>0 = not asserted; 1 = asserted</x:v>
      </x:c>
      <x:c r="J194" s="168" t="str">
        <x:v>Boolean state; no additive interpretation</x:v>
      </x:c>
      <x:c r="K194" s="168"/>
      <x:c r="L194" s="168" t="str">
        <x:v>Dynamic result. May enter through drying/heat and clear through moisture migration, soaking, or another invalidating condition.</x:v>
      </x:c>
      <x:c r="M194" s="168" t="str">
        <x:v>COOKING-128 v0.1; object/lineage + Model/Rule + provenance</x:v>
      </x:c>
      <x:c r="N194" s="168" t="str">
        <x:v>DR; Resultant Transformations and Finishing States. Source §5.</x:v>
      </x:c>
      <x:c r="O194" s="168" t="str">
        <x:v>DRAFT</x:v>
      </x:c>
      <x:c r="P194" s="168" t="str">
        <x:v>PRESENCE-1</x:v>
      </x:c>
      <x:c r="Q194" s="168" t="str">
        <x:v>CRISPED</x:v>
      </x:c>
      <x:c r="R194" s="168" t="str">
        <x:v>CRISPED</x:v>
      </x:c>
      <x:c r="S194" s="168" t="str">
        <x:v>SINGLE BIT</x:v>
      </x:c>
      <x:c r="T194" s="168"/>
      <x:c r="U194" s="168" t="str">
        <x:v>BOOLEAN_STATE / DR</x:v>
      </x:c>
    </x:row>
    <x:row r="195" ht="170" customHeight="1">
      <x:c r="A195" s="168" t="str">
        <x:v>COOKING-128#121</x:v>
      </x:c>
      <x:c r="B195" s="168" t="str">
        <x:v>G7 · BROWNED</x:v>
      </x:c>
      <x:c r="C195" s="168" t="str">
        <x:v>B120</x:v>
      </x:c>
      <x:c r="D195" s="168" t="str">
        <x:v>B120</x:v>
      </x:c>
      <x:c r="E195" s="168" t="n">
        <x:f>IF(AND(C195&lt;&gt;"",D195&lt;&gt;""),IFERROR(VALUE(RIGHT(D195,3))-VALUE(RIGHT(C195,3))+1,D195-C195+1),"")</x:f>
        <x:v>1</x:v>
      </x:c>
      <x:c r="F195" s="168"/>
      <x:c r="G195" s="168"/>
      <x:c r="H195" s="168" t="str">
        <x:v>Significant culinary browning has developed on the relevant surface.</x:v>
      </x:c>
      <x:c r="I195" s="168" t="str">
        <x:v>0 = not asserted; 1 = asserted</x:v>
      </x:c>
      <x:c r="J195" s="168" t="str">
        <x:v>Boolean state; no additive interpretation</x:v>
      </x:c>
      <x:c r="K195" s="168"/>
      <x:c r="L195" s="168" t="str">
        <x:v>First member of exclusive surface heat-severity ladder BROWNED-&gt;CHARRED-&gt;BURNED. Entry to a higher severity clears this bit.</x:v>
      </x:c>
      <x:c r="M195" s="168" t="str">
        <x:v>COOKING-128 v0.1; object/lineage + Model/Rule + provenance</x:v>
      </x:c>
      <x:c r="N195" s="168" t="str">
        <x:v>XR; Resultant Transformations and Finishing States. Source §5.</x:v>
      </x:c>
      <x:c r="O195" s="168" t="str">
        <x:v>DRAFT</x:v>
      </x:c>
      <x:c r="P195" s="168" t="str">
        <x:v>PRESENCE-1</x:v>
      </x:c>
      <x:c r="Q195" s="168" t="str">
        <x:v>BROWNED</x:v>
      </x:c>
      <x:c r="R195" s="168" t="str">
        <x:v>BROWNED</x:v>
      </x:c>
      <x:c r="S195" s="168" t="str">
        <x:v>SINGLE BIT</x:v>
      </x:c>
      <x:c r="T195" s="168"/>
      <x:c r="U195" s="168" t="str">
        <x:v>BOOLEAN_STATE / XR</x:v>
      </x:c>
    </x:row>
    <x:row r="196" ht="170" customHeight="1">
      <x:c r="A196" s="168" t="str">
        <x:v>COOKING-128#122</x:v>
      </x:c>
      <x:c r="B196" s="168" t="str">
        <x:v>G7 · CARAMELIZED</x:v>
      </x:c>
      <x:c r="C196" s="168" t="str">
        <x:v>B121</x:v>
      </x:c>
      <x:c r="D196" s="168" t="str">
        <x:v>B121</x:v>
      </x:c>
      <x:c r="E196" s="168" t="n">
        <x:f>IF(AND(C196&lt;&gt;"",D196&lt;&gt;""),IFERROR(VALUE(RIGHT(D196,3))-VALUE(RIGHT(C196,3))+1,D196-C196+1),"")</x:f>
        <x:v>1</x:v>
      </x:c>
      <x:c r="F196" s="168"/>
      <x:c r="G196" s="168"/>
      <x:c r="H196" s="168" t="str">
        <x:v>Sugars or sugar-rich material have undergone substantial caramelization.</x:v>
      </x:c>
      <x:c r="I196" s="168" t="str">
        <x:v>0 = not asserted; 1 = asserted</x:v>
      </x:c>
      <x:c r="J196" s="168" t="str">
        <x:v>Boolean state; no additive interpretation</x:v>
      </x:c>
      <x:c r="K196" s="168"/>
      <x:c r="L196" s="168" t="str">
        <x:v>Sticky result transformation. Orthogonal to surface-severity ladder; may coexist with BROWNED, CHARRED, or BURNED where the Model supports it.</x:v>
      </x:c>
      <x:c r="M196" s="168" t="str">
        <x:v>COOKING-128 v0.1; object/lineage + Model/Rule + provenance</x:v>
      </x:c>
      <x:c r="N196" s="168" t="str">
        <x:v>SR; Resultant Transformations and Finishing States. Source §5.</x:v>
      </x:c>
      <x:c r="O196" s="168" t="str">
        <x:v>DRAFT</x:v>
      </x:c>
      <x:c r="P196" s="168" t="str">
        <x:v>PRESENCE-1</x:v>
      </x:c>
      <x:c r="Q196" s="168" t="str">
        <x:v>CARAMELIZED</x:v>
      </x:c>
      <x:c r="R196" s="168" t="str">
        <x:v>CARAMELIZED</x:v>
      </x:c>
      <x:c r="S196" s="168" t="str">
        <x:v>SINGLE BIT</x:v>
      </x:c>
      <x:c r="T196" s="168"/>
      <x:c r="U196" s="168" t="str">
        <x:v>BOOLEAN_STATE / SR</x:v>
      </x:c>
    </x:row>
    <x:row r="197" ht="170" customHeight="1">
      <x:c r="A197" s="168" t="str">
        <x:v>COOKING-128#123</x:v>
      </x:c>
      <x:c r="B197" s="168" t="str">
        <x:v>G7 · CHARRED</x:v>
      </x:c>
      <x:c r="C197" s="168" t="str">
        <x:v>B122</x:v>
      </x:c>
      <x:c r="D197" s="168" t="str">
        <x:v>B122</x:v>
      </x:c>
      <x:c r="E197" s="168" t="n">
        <x:f>IF(AND(C197&lt;&gt;"",D197&lt;&gt;""),IFERROR(VALUE(RIGHT(D197,3))-VALUE(RIGHT(C197,3))+1,D197-C197+1),"")</x:f>
        <x:v>1</x:v>
      </x:c>
      <x:c r="F197" s="168"/>
      <x:c r="G197" s="168"/>
      <x:c r="H197" s="168" t="str">
        <x:v>Surface has undergone intentional localized carbonization beyond ordinary browning.</x:v>
      </x:c>
      <x:c r="I197" s="168" t="str">
        <x:v>0 = not asserted; 1 = asserted</x:v>
      </x:c>
      <x:c r="J197" s="168" t="str">
        <x:v>Boolean state; no additive interpretation</x:v>
      </x:c>
      <x:c r="K197" s="168"/>
      <x:c r="L197" s="168" t="str">
        <x:v>Second member of exclusive surface heat-severity ladder. Entry clears BROWNED; ordinary cooking Operators do not move backward to BROWNED.</x:v>
      </x:c>
      <x:c r="M197" s="168" t="str">
        <x:v>COOKING-128 v0.1; object/lineage + Model/Rule + provenance</x:v>
      </x:c>
      <x:c r="N197" s="168" t="str">
        <x:v>XR; Resultant Transformations and Finishing States. Source §5.</x:v>
      </x:c>
      <x:c r="O197" s="168" t="str">
        <x:v>DRAFT</x:v>
      </x:c>
      <x:c r="P197" s="168" t="str">
        <x:v>PRESENCE-1</x:v>
      </x:c>
      <x:c r="Q197" s="168" t="str">
        <x:v>CHARRED</x:v>
      </x:c>
      <x:c r="R197" s="168" t="str">
        <x:v>CHARRED</x:v>
      </x:c>
      <x:c r="S197" s="168" t="str">
        <x:v>SINGLE BIT</x:v>
      </x:c>
      <x:c r="T197" s="168"/>
      <x:c r="U197" s="168" t="str">
        <x:v>BOOLEAN_STATE / XR</x:v>
      </x:c>
    </x:row>
    <x:row r="198" ht="170" customHeight="1">
      <x:c r="A198" s="168" t="str">
        <x:v>COOKING-128#124</x:v>
      </x:c>
      <x:c r="B198" s="168" t="str">
        <x:v>G7 · BURNED</x:v>
      </x:c>
      <x:c r="C198" s="168" t="str">
        <x:v>B123</x:v>
      </x:c>
      <x:c r="D198" s="168" t="str">
        <x:v>B123</x:v>
      </x:c>
      <x:c r="E198" s="168" t="n">
        <x:f>IF(AND(C198&lt;&gt;"",D198&lt;&gt;""),IFERROR(VALUE(RIGHT(D198,3))-VALUE(RIGHT(C198,3))+1,D198-C198+1),"")</x:f>
        <x:v>1</x:v>
      </x:c>
      <x:c r="F198" s="168"/>
      <x:c r="G198" s="168"/>
      <x:c r="H198" s="168" t="str">
        <x:v>Material has exceeded intended culinary browning/char and entered an undesirable burned state.</x:v>
      </x:c>
      <x:c r="I198" s="168" t="str">
        <x:v>0 = not asserted; 1 = asserted</x:v>
      </x:c>
      <x:c r="J198" s="168" t="str">
        <x:v>Boolean state; no additive interpretation</x:v>
      </x:c>
      <x:c r="K198" s="168"/>
      <x:c r="L198" s="168" t="str">
        <x:v>Highest member of exclusive surface heat-severity ladder. Entry clears BROWNED and CHARRED. Removal requires an explicit material-removal/replacement operation, not cooling.</x:v>
      </x:c>
      <x:c r="M198" s="168" t="str">
        <x:v>COOKING-128 v0.1; object/lineage + Model/Rule + provenance</x:v>
      </x:c>
      <x:c r="N198" s="168" t="str">
        <x:v>XR; Resultant Transformations and Finishing States. Source §5.</x:v>
      </x:c>
      <x:c r="O198" s="168" t="str">
        <x:v>DRAFT</x:v>
      </x:c>
      <x:c r="P198" s="168" t="str">
        <x:v>PRESENCE-1</x:v>
      </x:c>
      <x:c r="Q198" s="168" t="str">
        <x:v>BURNED</x:v>
      </x:c>
      <x:c r="R198" s="168" t="str">
        <x:v>BURNED</x:v>
      </x:c>
      <x:c r="S198" s="168" t="str">
        <x:v>SINGLE BIT</x:v>
      </x:c>
      <x:c r="T198" s="168"/>
      <x:c r="U198" s="168" t="str">
        <x:v>BOOLEAN_STATE / XR</x:v>
      </x:c>
    </x:row>
    <x:row r="199" ht="170" customHeight="1">
      <x:c r="A199" s="168" t="str">
        <x:v>COOKING-128#125</x:v>
      </x:c>
      <x:c r="B199" s="168" t="str">
        <x:v>G7 · GLAZED</x:v>
      </x:c>
      <x:c r="C199" s="168" t="str">
        <x:v>B124</x:v>
      </x:c>
      <x:c r="D199" s="168" t="str">
        <x:v>B124</x:v>
      </x:c>
      <x:c r="E199" s="168" t="n">
        <x:f>IF(AND(C199&lt;&gt;"",D199&lt;&gt;""),IFERROR(VALUE(RIGHT(D199,3))-VALUE(RIGHT(C199,3))+1,D199-C199+1),"")</x:f>
        <x:v>1</x:v>
      </x:c>
      <x:c r="F199" s="168"/>
      <x:c r="G199" s="168"/>
      <x:c r="H199" s="168" t="str">
        <x:v>A deliberate glossy, adherent finishing layer has been formed or applied.</x:v>
      </x:c>
      <x:c r="I199" s="168" t="str">
        <x:v>0 = not asserted; 1 = asserted</x:v>
      </x:c>
      <x:c r="J199" s="168" t="str">
        <x:v>Boolean state; no additive interpretation</x:v>
      </x:c>
      <x:c r="K199" s="168"/>
      <x:c r="L199" s="168" t="str">
        <x:v>Sticky finishing-process state for the current preparation lineage; may coexist with SAUCED_DRESSED and GARNISHED.</x:v>
      </x:c>
      <x:c r="M199" s="168" t="str">
        <x:v>COOKING-128 v0.1; object/lineage + Model/Rule + provenance</x:v>
      </x:c>
      <x:c r="N199" s="168" t="str">
        <x:v>SP; Resultant Transformations and Finishing States. Source §5.</x:v>
      </x:c>
      <x:c r="O199" s="168" t="str">
        <x:v>DRAFT</x:v>
      </x:c>
      <x:c r="P199" s="168" t="str">
        <x:v>PRESENCE-1</x:v>
      </x:c>
      <x:c r="Q199" s="168" t="str">
        <x:v>GLAZED</x:v>
      </x:c>
      <x:c r="R199" s="168" t="str">
        <x:v>GLAZED</x:v>
      </x:c>
      <x:c r="S199" s="168" t="str">
        <x:v>SINGLE BIT</x:v>
      </x:c>
      <x:c r="T199" s="168"/>
      <x:c r="U199" s="168" t="str">
        <x:v>BOOLEAN_STATE / SP</x:v>
      </x:c>
    </x:row>
    <x:row r="200" ht="170" customHeight="1">
      <x:c r="A200" s="168" t="str">
        <x:v>COOKING-128#126</x:v>
      </x:c>
      <x:c r="B200" s="168" t="str">
        <x:v>G7 · SAUCED_DRESSED</x:v>
      </x:c>
      <x:c r="C200" s="168" t="str">
        <x:v>B125</x:v>
      </x:c>
      <x:c r="D200" s="168" t="str">
        <x:v>B125</x:v>
      </x:c>
      <x:c r="E200" s="168" t="n">
        <x:f>IF(AND(C200&lt;&gt;"",D200&lt;&gt;""),IFERROR(VALUE(RIGHT(D200,3))-VALUE(RIGHT(C200,3))+1,D200-C200+1),"")</x:f>
        <x:v>1</x:v>
      </x:c>
      <x:c r="F200" s="168"/>
      <x:c r="G200" s="168"/>
      <x:c r="H200" s="168" t="str">
        <x:v>A prepared sauce or dressing has been applied as a finishing or integration operation.</x:v>
      </x:c>
      <x:c r="I200" s="168" t="str">
        <x:v>0 = not asserted; 1 = asserted</x:v>
      </x:c>
      <x:c r="J200" s="168" t="str">
        <x:v>Boolean state; no additive interpretation</x:v>
      </x:c>
      <x:c r="K200" s="168"/>
      <x:c r="L200" s="168" t="str">
        <x:v>Sticky finishing-process state. Current quantity/coverage belongs to richer Models if needed.</x:v>
      </x:c>
      <x:c r="M200" s="168" t="str">
        <x:v>COOKING-128 v0.1; object/lineage + Model/Rule + provenance</x:v>
      </x:c>
      <x:c r="N200" s="168" t="str">
        <x:v>SP; Resultant Transformations and Finishing States. Source §5.</x:v>
      </x:c>
      <x:c r="O200" s="168" t="str">
        <x:v>DRAFT</x:v>
      </x:c>
      <x:c r="P200" s="168" t="str">
        <x:v>PRESENCE-1</x:v>
      </x:c>
      <x:c r="Q200" s="168" t="str">
        <x:v>SAUCED_DRESSED</x:v>
      </x:c>
      <x:c r="R200" s="168" t="str">
        <x:v>SAUCED_DRESSED</x:v>
      </x:c>
      <x:c r="S200" s="168" t="str">
        <x:v>SINGLE BIT</x:v>
      </x:c>
      <x:c r="T200" s="168"/>
      <x:c r="U200" s="168" t="str">
        <x:v>BOOLEAN_STATE / SP</x:v>
      </x:c>
    </x:row>
    <x:row r="201" ht="170" customHeight="1">
      <x:c r="A201" s="168" t="str">
        <x:v>COOKING-128#127</x:v>
      </x:c>
      <x:c r="B201" s="168" t="str">
        <x:v>G7 · GARNISHED</x:v>
      </x:c>
      <x:c r="C201" s="168" t="str">
        <x:v>B126</x:v>
      </x:c>
      <x:c r="D201" s="168" t="str">
        <x:v>B126</x:v>
      </x:c>
      <x:c r="E201" s="168" t="n">
        <x:f>IF(AND(C201&lt;&gt;"",D201&lt;&gt;""),IFERROR(VALUE(RIGHT(D201,3))-VALUE(RIGHT(C201,3))+1,D201-C201+1),"")</x:f>
        <x:v>1</x:v>
      </x:c>
      <x:c r="F201" s="168"/>
      <x:c r="G201" s="168"/>
      <x:c r="H201" s="168" t="str">
        <x:v>A finishing ingredient or decorative edible component has been applied.</x:v>
      </x:c>
      <x:c r="I201" s="168" t="str">
        <x:v>0 = not asserted; 1 = asserted</x:v>
      </x:c>
      <x:c r="J201" s="168" t="str">
        <x:v>Boolean state; no additive interpretation</x:v>
      </x:c>
      <x:c r="K201" s="168"/>
      <x:c r="L201" s="168" t="str">
        <x:v>Sticky finishing-process state. Detailed garnish geometry/composition is external to COOKING-128.</x:v>
      </x:c>
      <x:c r="M201" s="168" t="str">
        <x:v>COOKING-128 v0.1; object/lineage + Model/Rule + provenance</x:v>
      </x:c>
      <x:c r="N201" s="168" t="str">
        <x:v>SP; Resultant Transformations and Finishing States. Source §5.</x:v>
      </x:c>
      <x:c r="O201" s="168" t="str">
        <x:v>DRAFT</x:v>
      </x:c>
      <x:c r="P201" s="168" t="str">
        <x:v>PRESENCE-1</x:v>
      </x:c>
      <x:c r="Q201" s="168" t="str">
        <x:v>GARNISHED</x:v>
      </x:c>
      <x:c r="R201" s="168" t="str">
        <x:v>GARNISHED</x:v>
      </x:c>
      <x:c r="S201" s="168" t="str">
        <x:v>SINGLE BIT</x:v>
      </x:c>
      <x:c r="T201" s="168"/>
      <x:c r="U201" s="168" t="str">
        <x:v>BOOLEAN_STATE / SP</x:v>
      </x:c>
    </x:row>
    <x:row r="202" ht="170" customHeight="1">
      <x:c r="A202" s="168" t="str">
        <x:v>COOKING-128#128</x:v>
      </x:c>
      <x:c r="B202" s="168" t="str">
        <x:v>G7 · PLATED</x:v>
      </x:c>
      <x:c r="C202" s="168" t="str">
        <x:v>B127</x:v>
      </x:c>
      <x:c r="D202" s="168" t="str">
        <x:v>B127</x:v>
      </x:c>
      <x:c r="E202" s="168" t="n">
        <x:f>IF(AND(C202&lt;&gt;"",D202&lt;&gt;""),IFERROR(VALUE(RIGHT(D202,3))-VALUE(RIGHT(C202,3))+1,D202-C202+1),"")</x:f>
        <x:v>1</x:v>
      </x:c>
      <x:c r="F202" s="168"/>
      <x:c r="G202" s="168"/>
      <x:c r="H202" s="168" t="str">
        <x:v>Food has been intentionally arranged into its serving presentation state.</x:v>
      </x:c>
      <x:c r="I202" s="168" t="str">
        <x:v>0 = not asserted; 1 = asserted</x:v>
      </x:c>
      <x:c r="J202" s="168" t="str">
        <x:v>Boolean state; no additive interpretation</x:v>
      </x:c>
      <x:c r="K202" s="168"/>
      <x:c r="L202" s="168" t="str">
        <x:v>Workflow stage. Enter via PLATE; may be explicitly cleared by RETURN_TO_PRODUCTION, rework, or service-reset without erasing prior plating provenance.</x:v>
      </x:c>
      <x:c r="M202" s="168" t="str">
        <x:v>COOKING-128 v0.1; object/lineage + Model/Rule + provenance</x:v>
      </x:c>
      <x:c r="N202" s="168" t="str">
        <x:v>WS; Resultant Transformations and Finishing States. Source §5.</x:v>
      </x:c>
      <x:c r="O202" s="168" t="str">
        <x:v>DRAFT</x:v>
      </x:c>
      <x:c r="P202" s="168" t="str">
        <x:v>PRESENCE-1</x:v>
      </x:c>
      <x:c r="Q202" s="168" t="str">
        <x:v>PLATED</x:v>
      </x:c>
      <x:c r="R202" s="168" t="str">
        <x:v>PLATED</x:v>
      </x:c>
      <x:c r="S202" s="168" t="str">
        <x:v>SINGLE BIT</x:v>
      </x:c>
      <x:c r="T202" s="168"/>
      <x:c r="U202" s="168" t="str">
        <x:v>BOOLEAN_STATE / WS</x:v>
      </x:c>
    </x:row>
    <x:row r="203">
      <x:c r="A203" s="167"/>
      <x:c r="B203" s="167"/>
      <x:c r="C203" s="167"/>
      <x:c r="D203" s="167"/>
      <x:c r="E203" s="167"/>
      <x:c r="F203" s="167"/>
      <x:c r="G203" s="167"/>
      <x:c r="H203" s="167"/>
      <x:c r="I203" s="167"/>
      <x:c r="J203" s="167"/>
      <x:c r="K203" s="167"/>
      <x:c r="L203" s="167"/>
      <x:c r="M203" s="167"/>
      <x:c r="N203" s="167"/>
      <x:c r="O203" s="167"/>
      <x:c r="P203" s="167"/>
      <x:c r="Q203" s="167"/>
      <x:c r="R203" s="167"/>
      <x:c r="S203" s="167"/>
      <x:c r="T203" s="167"/>
      <x:c r="U203" s="167"/>
    </x:row>
    <x:row r="204">
      <x:c r="A204" s="167"/>
      <x:c r="B204" s="167"/>
      <x:c r="C204" s="167"/>
      <x:c r="D204" s="167"/>
      <x:c r="E204" s="167"/>
      <x:c r="F204" s="167"/>
      <x:c r="G204" s="167"/>
      <x:c r="H204" s="167"/>
      <x:c r="I204" s="167"/>
      <x:c r="J204" s="167"/>
      <x:c r="K204" s="167"/>
      <x:c r="L204" s="167"/>
      <x:c r="M204" s="167"/>
      <x:c r="N204" s="167"/>
      <x:c r="O204" s="167"/>
      <x:c r="P204" s="167"/>
      <x:c r="Q204" s="167"/>
      <x:c r="R204" s="167"/>
      <x:c r="S204" s="167"/>
      <x:c r="T204" s="167"/>
      <x:c r="U204" s="167"/>
    </x:row>
    <x:row r="205">
      <x:c r="A205" s="167"/>
      <x:c r="B205" s="167"/>
      <x:c r="C205" s="167"/>
      <x:c r="D205" s="167"/>
      <x:c r="E205" s="167"/>
      <x:c r="F205" s="167"/>
      <x:c r="G205" s="167"/>
      <x:c r="H205" s="167"/>
      <x:c r="I205" s="167"/>
      <x:c r="J205" s="167"/>
      <x:c r="K205" s="167"/>
      <x:c r="L205" s="167"/>
      <x:c r="M205" s="167"/>
      <x:c r="N205" s="167"/>
      <x:c r="O205" s="167"/>
      <x:c r="P205" s="167"/>
      <x:c r="Q205" s="167"/>
      <x:c r="R205" s="167"/>
      <x:c r="S205" s="167"/>
      <x:c r="T205" s="167"/>
      <x:c r="U205" s="167"/>
    </x:row>
    <x:row r="206" ht="24" customHeight="1">
      <x:c r="A206" s="167" t="inlineStr">
        <x:is>
          <x:t xml:space="preserve">▪︎ — BIT TABLE</x:t>
        </x:is>
      </x:c>
      <x:c r="B206" s="167"/>
      <x:c r="C206" s="167"/>
      <x:c r="D206" s="167"/>
      <x:c r="E206" s="167"/>
      <x:c r="F206" s="167"/>
      <x:c r="G206" s="167"/>
      <x:c r="H206" s="167"/>
      <x:c r="I206" s="167"/>
      <x:c r="J206" s="167"/>
      <x:c r="K206" s="167"/>
      <x:c r="L206" s="167"/>
      <x:c r="M206" s="167"/>
      <x:c r="N206" s="167"/>
      <x:c r="O206" s="167"/>
      <x:c r="P206" s="167"/>
      <x:c r="Q206" s="167"/>
      <x:c r="R206" s="167"/>
      <x:c r="S206" s="167"/>
      <x:c r="T206" s="167"/>
      <x:c r="U206" s="167"/>
    </x:row>
    <x:row r="207" ht="42" customHeight="1">
      <x:c r="A207" s="172" t="inlineStr">
        <x:is>
          <x:t xml:space="preserve">1 Bit Position</x:t>
        </x:is>
      </x:c>
      <x:c r="B207" s="172" t="inlineStr">
        <x:is>
          <x:t xml:space="preserve">2 Placement ID</x:t>
        </x:is>
      </x:c>
      <x:c r="C207" s="172" t="inlineStr">
        <x:is>
          <x:t xml:space="preserve">3 Registered Bit Identity</x:t>
        </x:is>
      </x:c>
      <x:c r="D207" s="172" t="inlineStr">
        <x:is>
          <x:t xml:space="preserve">4 Type Code</x:t>
        </x:is>
      </x:c>
      <x:c r="E207" s="172" t="inlineStr">
        <x:is>
          <x:t xml:space="preserve">5 Semantic Placement</x:t>
        </x:is>
      </x:c>
      <x:c r="F207" s="172" t="inlineStr">
        <x:is>
          <x:t xml:space="preserve">6 Parameter / Weight</x:t>
        </x:is>
      </x:c>
      <x:c r="G207" s="172" t="inlineStr">
        <x:is>
          <x:t xml:space="preserve">7 0 Meaning</x:t>
        </x:is>
      </x:c>
      <x:c r="H207" s="172" t="inlineStr">
        <x:is>
          <x:t xml:space="preserve">8 1 Meaning</x:t>
        </x:is>
      </x:c>
      <x:c r="I207" s="172" t="inlineStr">
        <x:is>
          <x:t xml:space="preserve">9 Registry Action</x:t>
        </x:is>
      </x:c>
      <x:c r="J207" s="172" t="inlineStr">
        <x:is>
          <x:t xml:space="preserve">10 Notes</x:t>
        </x:is>
      </x:c>
      <x:c r="K207" s="172" t="inlineStr">
        <x:is>
          <x:t xml:space="preserve">11 Status</x:t>
        </x:is>
      </x:c>
      <x:c r="L207" s="172"/>
      <x:c r="M207" s="172"/>
      <x:c r="N207" s="172"/>
      <x:c r="O207" s="172"/>
      <x:c r="P207" s="172"/>
      <x:c r="Q207" s="172"/>
      <x:c r="R207" s="172"/>
      <x:c r="S207" s="172"/>
      <x:c r="T207" s="172"/>
      <x:c r="U207" s="172"/>
    </x:row>
    <x:row r="208" ht="130" customHeight="1">
      <x:c r="A208" s="168" t="str">
        <x:v>B000</x:v>
      </x:c>
      <x:c r="B208" s="168" t="str">
        <x:v>COOKING-128#001</x:v>
      </x:c>
      <x:c r="C208" s="168" t="str">
        <x:v>PRESENCE</x:v>
      </x:c>
      <x:c r="D208" s="168" t="str">
        <x:v>4</x:v>
      </x:c>
      <x:c r="E208" s="168" t="str">
        <x:v>HALVED</x:v>
      </x:c>
      <x:c r="F208" s="168"/>
      <x:c r="G208" s="168" t="str">
        <x:v>Not asserted</x:v>
      </x:c>
      <x:c r="H208" s="168" t="str">
        <x:v>Object has been divided into approximately two major portions.</x:v>
      </x:c>
      <x:c r="I208" s="168" t="str">
        <x:v>REUSE</x:v>
      </x:c>
      <x:c r="J208" s="168" t="str">
        <x:v>XR: Root/refinement geometry. May continue to quartering, wedges, chunks, slices, sticks, dice, or finer states. Backward reconstruction is not an ordinary cutting edge.</x:v>
      </x:c>
      <x:c r="K208" s="168" t="str">
        <x:v>DRAFT</x:v>
      </x:c>
      <x:c r="L208" s="167"/>
      <x:c r="M208" s="167"/>
      <x:c r="N208" s="167"/>
      <x:c r="O208" s="167"/>
      <x:c r="P208" s="167"/>
      <x:c r="Q208" s="167"/>
      <x:c r="R208" s="167"/>
      <x:c r="S208" s="167"/>
      <x:c r="T208" s="167"/>
      <x:c r="U208" s="167"/>
    </x:row>
    <x:row r="209" ht="130" customHeight="1">
      <x:c r="A209" s="168" t="str">
        <x:v>B001</x:v>
      </x:c>
      <x:c r="B209" s="168" t="str">
        <x:v>COOKING-128#002</x:v>
      </x:c>
      <x:c r="C209" s="168" t="str">
        <x:v>PRESENCE</x:v>
      </x:c>
      <x:c r="D209" s="168" t="str">
        <x:v>4</x:v>
      </x:c>
      <x:c r="E209" s="168" t="str">
        <x:v>QUARTERED</x:v>
      </x:c>
      <x:c r="F209" s="168"/>
      <x:c r="G209" s="168" t="str">
        <x:v>Not asserted</x:v>
      </x:c>
      <x:c r="H209" s="168" t="str">
        <x:v>Object has been divided into approximately four major portions.</x:v>
      </x:c>
      <x:c r="I209" s="168" t="str">
        <x:v>REUSE</x:v>
      </x:c>
      <x:c r="J209" s="168" t="str">
        <x:v>XR: Common edge HALVED-&gt;QUARTERED. Further reduction is permitted; reconstruction to HALVED is prohibited under ordinary reduction Operators.</x:v>
      </x:c>
      <x:c r="K209" s="168" t="str">
        <x:v>DRAFT</x:v>
      </x:c>
      <x:c r="L209" s="167"/>
      <x:c r="M209" s="167"/>
      <x:c r="N209" s="167"/>
      <x:c r="O209" s="167"/>
      <x:c r="P209" s="167"/>
      <x:c r="Q209" s="167"/>
      <x:c r="R209" s="167"/>
      <x:c r="S209" s="167"/>
      <x:c r="T209" s="167"/>
      <x:c r="U209" s="167"/>
    </x:row>
    <x:row r="210" ht="130" customHeight="1">
      <x:c r="A210" s="168" t="str">
        <x:v>B002</x:v>
      </x:c>
      <x:c r="B210" s="168" t="str">
        <x:v>COOKING-128#003</x:v>
      </x:c>
      <x:c r="C210" s="168" t="str">
        <x:v>PRESENCE</x:v>
      </x:c>
      <x:c r="D210" s="168" t="str">
        <x:v>4</x:v>
      </x:c>
      <x:c r="E210" s="168" t="str">
        <x:v>WEDGED</x:v>
      </x:c>
      <x:c r="F210" s="168"/>
      <x:c r="G210" s="168" t="str">
        <x:v>Not asserted</x:v>
      </x:c>
      <x:c r="H210" s="168" t="str">
        <x:v>Object has been divided into tapered radial sections.</x:v>
      </x:c>
      <x:c r="I210" s="168" t="str">
        <x:v>REUSE</x:v>
      </x:c>
      <x:c r="J210" s="168" t="str">
        <x:v>XB: Branch geometry. May refine into chop, slice, dice, crush, grind, or other compatible states under object-specific Rules.</x:v>
      </x:c>
      <x:c r="K210" s="168" t="str">
        <x:v>DRAFT</x:v>
      </x:c>
      <x:c r="L210" s="167"/>
      <x:c r="M210" s="167"/>
      <x:c r="N210" s="167"/>
      <x:c r="O210" s="167"/>
      <x:c r="P210" s="167"/>
      <x:c r="Q210" s="167"/>
      <x:c r="R210" s="167"/>
      <x:c r="S210" s="167"/>
      <x:c r="T210" s="167"/>
      <x:c r="U210" s="167"/>
    </x:row>
    <x:row r="211" ht="130" customHeight="1">
      <x:c r="A211" s="168" t="str">
        <x:v>B003</x:v>
      </x:c>
      <x:c r="B211" s="168" t="str">
        <x:v>COOKING-128#004</x:v>
      </x:c>
      <x:c r="C211" s="168" t="str">
        <x:v>PRESENCE</x:v>
      </x:c>
      <x:c r="D211" s="168" t="str">
        <x:v>4</x:v>
      </x:c>
      <x:c r="E211" s="168" t="str">
        <x:v>LARGE_CHUNKED</x:v>
      </x:c>
      <x:c r="F211" s="168"/>
      <x:c r="G211" s="168" t="str">
        <x:v>Not asserted</x:v>
      </x:c>
      <x:c r="H211" s="168" t="str">
        <x:v>Object has been cut into large irregular pieces.</x:v>
      </x:c>
      <x:c r="I211" s="168" t="str">
        <x:v>REUSE</x:v>
      </x:c>
      <x:c r="J211" s="168" t="str">
        <x:v>XR: Coarse root of the chop ladder. Canonical refinement LARGE_CHUNKED-&gt;ROUGH_CHOPPED.</x:v>
      </x:c>
      <x:c r="K211" s="168" t="str">
        <x:v>DRAFT</x:v>
      </x:c>
      <x:c r="L211" s="167"/>
      <x:c r="M211" s="167"/>
      <x:c r="N211" s="167"/>
      <x:c r="O211" s="167"/>
      <x:c r="P211" s="167"/>
      <x:c r="Q211" s="167"/>
      <x:c r="R211" s="167"/>
      <x:c r="S211" s="167"/>
      <x:c r="T211" s="167"/>
      <x:c r="U211" s="167"/>
    </x:row>
    <x:row r="212" ht="130" customHeight="1">
      <x:c r="A212" s="168" t="str">
        <x:v>B004</x:v>
      </x:c>
      <x:c r="B212" s="168" t="str">
        <x:v>COOKING-128#005</x:v>
      </x:c>
      <x:c r="C212" s="168" t="str">
        <x:v>PRESENCE</x:v>
      </x:c>
      <x:c r="D212" s="168" t="str">
        <x:v>4</x:v>
      </x:c>
      <x:c r="E212" s="168" t="str">
        <x:v>ROUGH_CHOPPED</x:v>
      </x:c>
      <x:c r="F212" s="168"/>
      <x:c r="G212" s="168" t="str">
        <x:v>Not asserted</x:v>
      </x:c>
      <x:c r="H212" s="168" t="str">
        <x:v>Object has been chopped into intentionally irregular coarse pieces.</x:v>
      </x:c>
      <x:c r="I212" s="168" t="str">
        <x:v>REUSE</x:v>
      </x:c>
      <x:c r="J212" s="168" t="str">
        <x:v>XR: Canonical refinement ROUGH_CHOPPED-&gt;MEDIUM_CHOPPED. Forward skips are allowed when the Operator can directly produce the target.</x:v>
      </x:c>
      <x:c r="K212" s="168" t="str">
        <x:v>DRAFT</x:v>
      </x:c>
      <x:c r="L212" s="167"/>
      <x:c r="M212" s="167"/>
      <x:c r="N212" s="167"/>
      <x:c r="O212" s="167"/>
      <x:c r="P212" s="167"/>
      <x:c r="Q212" s="167"/>
      <x:c r="R212" s="167"/>
      <x:c r="S212" s="167"/>
      <x:c r="T212" s="167"/>
      <x:c r="U212" s="167"/>
    </x:row>
    <x:row r="213" ht="130" customHeight="1">
      <x:c r="A213" s="168" t="str">
        <x:v>B005</x:v>
      </x:c>
      <x:c r="B213" s="168" t="str">
        <x:v>COOKING-128#006</x:v>
      </x:c>
      <x:c r="C213" s="168" t="str">
        <x:v>PRESENCE</x:v>
      </x:c>
      <x:c r="D213" s="168" t="str">
        <x:v>4</x:v>
      </x:c>
      <x:c r="E213" s="168" t="str">
        <x:v>MEDIUM_CHOPPED</x:v>
      </x:c>
      <x:c r="F213" s="168"/>
      <x:c r="G213" s="168" t="str">
        <x:v>Not asserted</x:v>
      </x:c>
      <x:c r="H213" s="168" t="str">
        <x:v>Object has been chopped into moderately sized pieces.</x:v>
      </x:c>
      <x:c r="I213" s="168" t="str">
        <x:v>REUSE</x:v>
      </x:c>
      <x:c r="J213" s="168" t="str">
        <x:v>XR: Canonical refinement MEDIUM_CHOPPED-&gt;FINE_CHOPPED.</x:v>
      </x:c>
      <x:c r="K213" s="168" t="str">
        <x:v>DRAFT</x:v>
      </x:c>
      <x:c r="L213" s="167"/>
      <x:c r="M213" s="167"/>
      <x:c r="N213" s="167"/>
      <x:c r="O213" s="167"/>
      <x:c r="P213" s="167"/>
      <x:c r="Q213" s="167"/>
      <x:c r="R213" s="167"/>
      <x:c r="S213" s="167"/>
      <x:c r="T213" s="167"/>
      <x:c r="U213" s="167"/>
    </x:row>
    <x:row r="214" ht="130" customHeight="1">
      <x:c r="A214" s="168" t="str">
        <x:v>B006</x:v>
      </x:c>
      <x:c r="B214" s="168" t="str">
        <x:v>COOKING-128#007</x:v>
      </x:c>
      <x:c r="C214" s="168" t="str">
        <x:v>PRESENCE</x:v>
      </x:c>
      <x:c r="D214" s="168" t="str">
        <x:v>4</x:v>
      </x:c>
      <x:c r="E214" s="168" t="str">
        <x:v>FINE_CHOPPED</x:v>
      </x:c>
      <x:c r="F214" s="168"/>
      <x:c r="G214" s="168" t="str">
        <x:v>Not asserted</x:v>
      </x:c>
      <x:c r="H214" s="168" t="str">
        <x:v>Object has been chopped into small pieces while retaining visibly discrete pieces.</x:v>
      </x:c>
      <x:c r="I214" s="168" t="str">
        <x:v>REUSE</x:v>
      </x:c>
      <x:c r="J214" s="168" t="str">
        <x:v>XR: Terminal named chop state in v0.1; may continue to mince, grind, blend, or other finer compatible transformations.</x:v>
      </x:c>
      <x:c r="K214" s="168" t="str">
        <x:v>DRAFT</x:v>
      </x:c>
      <x:c r="L214" s="167"/>
      <x:c r="M214" s="167"/>
      <x:c r="N214" s="167"/>
      <x:c r="O214" s="167"/>
      <x:c r="P214" s="167"/>
      <x:c r="Q214" s="167"/>
      <x:c r="R214" s="167"/>
      <x:c r="S214" s="167"/>
      <x:c r="T214" s="167"/>
      <x:c r="U214" s="167"/>
    </x:row>
    <x:row r="215" ht="130" customHeight="1">
      <x:c r="A215" s="168" t="str">
        <x:v>B007</x:v>
      </x:c>
      <x:c r="B215" s="168" t="str">
        <x:v>COOKING-128#008</x:v>
      </x:c>
      <x:c r="C215" s="168" t="str">
        <x:v>PRESENCE</x:v>
      </x:c>
      <x:c r="D215" s="168" t="str">
        <x:v>4</x:v>
      </x:c>
      <x:c r="E215" s="168" t="str">
        <x:v>THICK_SLICED</x:v>
      </x:c>
      <x:c r="F215" s="168"/>
      <x:c r="G215" s="168" t="str">
        <x:v>Not asserted</x:v>
      </x:c>
      <x:c r="H215" s="168" t="str">
        <x:v>Object has been divided into relatively thick planar slices.</x:v>
      </x:c>
      <x:c r="I215" s="168" t="str">
        <x:v>REUSE</x:v>
      </x:c>
      <x:c r="J215" s="168" t="str">
        <x:v>XR: Root of slice thickness ladder. Canonical refinement THICK_SLICED-&gt;MEDIUM_SLICED.</x:v>
      </x:c>
      <x:c r="K215" s="168" t="str">
        <x:v>DRAFT</x:v>
      </x:c>
      <x:c r="L215" s="167"/>
      <x:c r="M215" s="167"/>
      <x:c r="N215" s="167"/>
      <x:c r="O215" s="167"/>
      <x:c r="P215" s="167"/>
      <x:c r="Q215" s="167"/>
      <x:c r="R215" s="167"/>
      <x:c r="S215" s="167"/>
      <x:c r="T215" s="167"/>
      <x:c r="U215" s="167"/>
    </x:row>
    <x:row r="216" ht="130" customHeight="1">
      <x:c r="A216" s="168" t="str">
        <x:v>B008</x:v>
      </x:c>
      <x:c r="B216" s="168" t="str">
        <x:v>COOKING-128#009</x:v>
      </x:c>
      <x:c r="C216" s="168" t="str">
        <x:v>PRESENCE</x:v>
      </x:c>
      <x:c r="D216" s="168" t="str">
        <x:v>4</x:v>
      </x:c>
      <x:c r="E216" s="168" t="str">
        <x:v>MEDIUM_SLICED</x:v>
      </x:c>
      <x:c r="F216" s="168"/>
      <x:c r="G216" s="168" t="str">
        <x:v>Not asserted</x:v>
      </x:c>
      <x:c r="H216" s="168" t="str">
        <x:v>Object has been divided into medium-thickness planar slices.</x:v>
      </x:c>
      <x:c r="I216" s="168" t="str">
        <x:v>REUSE</x:v>
      </x:c>
      <x:c r="J216" s="168" t="str">
        <x:v>XR: Canonical refinement MEDIUM_SLICED-&gt;THIN_SLICED.</x:v>
      </x:c>
      <x:c r="K216" s="168" t="str">
        <x:v>DRAFT</x:v>
      </x:c>
      <x:c r="L216" s="167"/>
      <x:c r="M216" s="167"/>
      <x:c r="N216" s="167"/>
      <x:c r="O216" s="167"/>
      <x:c r="P216" s="167"/>
      <x:c r="Q216" s="167"/>
      <x:c r="R216" s="167"/>
      <x:c r="S216" s="167"/>
      <x:c r="T216" s="167"/>
      <x:c r="U216" s="167"/>
    </x:row>
    <x:row r="217" ht="130" customHeight="1">
      <x:c r="A217" s="168" t="str">
        <x:v>B009</x:v>
      </x:c>
      <x:c r="B217" s="168" t="str">
        <x:v>COOKING-128#010</x:v>
      </x:c>
      <x:c r="C217" s="168" t="str">
        <x:v>PRESENCE</x:v>
      </x:c>
      <x:c r="D217" s="168" t="str">
        <x:v>4</x:v>
      </x:c>
      <x:c r="E217" s="168" t="str">
        <x:v>THIN_SLICED</x:v>
      </x:c>
      <x:c r="F217" s="168"/>
      <x:c r="G217" s="168" t="str">
        <x:v>Not asserted</x:v>
      </x:c>
      <x:c r="H217" s="168" t="str">
        <x:v>Object has been divided into thin planar slices.</x:v>
      </x:c>
      <x:c r="I217" s="168" t="str">
        <x:v>REUSE</x:v>
      </x:c>
      <x:c r="J217" s="168" t="str">
        <x:v>XR: Canonical refinement THIN_SLICED-&gt;SHAVED.</x:v>
      </x:c>
      <x:c r="K217" s="168" t="str">
        <x:v>DRAFT</x:v>
      </x:c>
      <x:c r="L217" s="167"/>
      <x:c r="M217" s="167"/>
      <x:c r="N217" s="167"/>
      <x:c r="O217" s="167"/>
      <x:c r="P217" s="167"/>
      <x:c r="Q217" s="167"/>
      <x:c r="R217" s="167"/>
      <x:c r="S217" s="167"/>
      <x:c r="T217" s="167"/>
      <x:c r="U217" s="167"/>
    </x:row>
    <x:row r="218" ht="130" customHeight="1">
      <x:c r="A218" s="168" t="str">
        <x:v>B010</x:v>
      </x:c>
      <x:c r="B218" s="168" t="str">
        <x:v>COOKING-128#011</x:v>
      </x:c>
      <x:c r="C218" s="168" t="str">
        <x:v>PRESENCE</x:v>
      </x:c>
      <x:c r="D218" s="168" t="str">
        <x:v>4</x:v>
      </x:c>
      <x:c r="E218" s="168" t="str">
        <x:v>SHAVED</x:v>
      </x:c>
      <x:c r="F218" s="168"/>
      <x:c r="G218" s="168" t="str">
        <x:v>Not asserted</x:v>
      </x:c>
      <x:c r="H218" s="168" t="str">
        <x:v>Object has been cut into extremely thin sheets or flakes.</x:v>
      </x:c>
      <x:c r="I218" s="168" t="str">
        <x:v>REUSE</x:v>
      </x:c>
      <x:c r="J218" s="168" t="str">
        <x:v>XR: Finest named planar slice state in v0.1. No ordinary backward slice edge.</x:v>
      </x:c>
      <x:c r="K218" s="168" t="str">
        <x:v>DRAFT</x:v>
      </x:c>
      <x:c r="L218" s="167"/>
      <x:c r="M218" s="167"/>
      <x:c r="N218" s="167"/>
      <x:c r="O218" s="167"/>
      <x:c r="P218" s="167"/>
      <x:c r="Q218" s="167"/>
      <x:c r="R218" s="167"/>
      <x:c r="S218" s="167"/>
      <x:c r="T218" s="167"/>
      <x:c r="U218" s="167"/>
    </x:row>
    <x:row r="219" ht="130" customHeight="1">
      <x:c r="A219" s="168" t="str">
        <x:v>B011</x:v>
      </x:c>
      <x:c r="B219" s="168" t="str">
        <x:v>COOKING-128#012</x:v>
      </x:c>
      <x:c r="C219" s="168" t="str">
        <x:v>PRESENCE</x:v>
      </x:c>
      <x:c r="D219" s="168" t="str">
        <x:v>4</x:v>
      </x:c>
      <x:c r="E219" s="168" t="str">
        <x:v>RING_SLICED</x:v>
      </x:c>
      <x:c r="F219" s="168"/>
      <x:c r="G219" s="168" t="str">
        <x:v>Not asserted</x:v>
      </x:c>
      <x:c r="H219" s="168" t="str">
        <x:v>A cylindrical or layered object has been sliced crosswise into rings.</x:v>
      </x:c>
      <x:c r="I219" s="168" t="str">
        <x:v>REUSE</x:v>
      </x:c>
      <x:c r="J219" s="168" t="str">
        <x:v>GM: Requires a slice-family dominant geometry. Normally mutex with BIAS_SLICED. Clears when the dominant geometry ceases to be a slice state.</x:v>
      </x:c>
      <x:c r="K219" s="168" t="str">
        <x:v>DRAFT</x:v>
      </x:c>
      <x:c r="L219" s="167"/>
      <x:c r="M219" s="167"/>
      <x:c r="N219" s="167"/>
      <x:c r="O219" s="167"/>
      <x:c r="P219" s="167"/>
      <x:c r="Q219" s="167"/>
      <x:c r="R219" s="167"/>
      <x:c r="S219" s="167"/>
      <x:c r="T219" s="167"/>
      <x:c r="U219" s="167"/>
    </x:row>
    <x:row r="220" ht="130" customHeight="1">
      <x:c r="A220" s="168" t="str">
        <x:v>B012</x:v>
      </x:c>
      <x:c r="B220" s="168" t="str">
        <x:v>COOKING-128#013</x:v>
      </x:c>
      <x:c r="C220" s="168" t="str">
        <x:v>PRESENCE</x:v>
      </x:c>
      <x:c r="D220" s="168" t="str">
        <x:v>4</x:v>
      </x:c>
      <x:c r="E220" s="168" t="str">
        <x:v>BIAS_SLICED</x:v>
      </x:c>
      <x:c r="F220" s="168"/>
      <x:c r="G220" s="168" t="str">
        <x:v>Not asserted</x:v>
      </x:c>
      <x:c r="H220" s="168" t="str">
        <x:v>Object has been sliced diagonally relative to its primary axis.</x:v>
      </x:c>
      <x:c r="I220" s="168" t="str">
        <x:v>REUSE</x:v>
      </x:c>
      <x:c r="J220" s="168" t="str">
        <x:v>GM: Requires a slice-family dominant geometry. Normally mutex with RING_SLICED. Clears when the dominant geometry ceases to be a slice state.</x:v>
      </x:c>
      <x:c r="K220" s="168" t="str">
        <x:v>DRAFT</x:v>
      </x:c>
      <x:c r="L220" s="167"/>
      <x:c r="M220" s="167"/>
      <x:c r="N220" s="167"/>
      <x:c r="O220" s="167"/>
      <x:c r="P220" s="167"/>
      <x:c r="Q220" s="167"/>
      <x:c r="R220" s="167"/>
      <x:c r="S220" s="167"/>
      <x:c r="T220" s="167"/>
      <x:c r="U220" s="167"/>
    </x:row>
    <x:row r="221" ht="130" customHeight="1">
      <x:c r="A221" s="168" t="str">
        <x:v>B013</x:v>
      </x:c>
      <x:c r="B221" s="168" t="str">
        <x:v>COOKING-128#014</x:v>
      </x:c>
      <x:c r="C221" s="168" t="str">
        <x:v>PRESENCE</x:v>
      </x:c>
      <x:c r="D221" s="168" t="str">
        <x:v>4</x:v>
      </x:c>
      <x:c r="E221" s="168" t="str">
        <x:v>BUTTERFLIED</x:v>
      </x:c>
      <x:c r="F221" s="168"/>
      <x:c r="G221" s="168" t="str">
        <x:v>Not asserted</x:v>
      </x:c>
      <x:c r="H221" s="168" t="str">
        <x:v>Object has been cut almost through and opened to increase surface area while preserving connection.</x:v>
      </x:c>
      <x:c r="I221" s="168" t="str">
        <x:v>REUSE</x:v>
      </x:c>
      <x:c r="J221" s="168" t="str">
        <x:v>GM: Valid only while the connected parent structure remains meaningful. Any severing primary-geometry transition normally clears this modifier.</x:v>
      </x:c>
      <x:c r="K221" s="168" t="str">
        <x:v>DRAFT</x:v>
      </x:c>
      <x:c r="L221" s="167"/>
      <x:c r="M221" s="167"/>
      <x:c r="N221" s="167"/>
      <x:c r="O221" s="167"/>
      <x:c r="P221" s="167"/>
      <x:c r="Q221" s="167"/>
      <x:c r="R221" s="167"/>
      <x:c r="S221" s="167"/>
      <x:c r="T221" s="167"/>
      <x:c r="U221" s="167"/>
    </x:row>
    <x:row r="222" ht="130" customHeight="1">
      <x:c r="A222" s="168" t="str">
        <x:v>B014</x:v>
      </x:c>
      <x:c r="B222" s="168" t="str">
        <x:v>COOKING-128#015</x:v>
      </x:c>
      <x:c r="C222" s="168" t="str">
        <x:v>PRESENCE</x:v>
      </x:c>
      <x:c r="D222" s="168" t="str">
        <x:v>4</x:v>
      </x:c>
      <x:c r="E222" s="168" t="str">
        <x:v>SCORED</x:v>
      </x:c>
      <x:c r="F222" s="168"/>
      <x:c r="G222" s="168" t="str">
        <x:v>Not asserted</x:v>
      </x:c>
      <x:c r="H222" s="168" t="str">
        <x:v>Surface has received shallow cuts without complete sectioning.</x:v>
      </x:c>
      <x:c r="I222" s="168" t="str">
        <x:v>REUSE</x:v>
      </x:c>
      <x:c r="J222" s="168" t="str">
        <x:v>GM: May coexist with compatible geometry. Cleared only when the scored surface is no longer semantically addressable; exact invalidation is Operator/Model-specific.</x:v>
      </x:c>
      <x:c r="K222" s="168" t="str">
        <x:v>DRAFT</x:v>
      </x:c>
      <x:c r="L222" s="167"/>
      <x:c r="M222" s="167"/>
      <x:c r="N222" s="167"/>
      <x:c r="O222" s="167"/>
      <x:c r="P222" s="167"/>
      <x:c r="Q222" s="167"/>
      <x:c r="R222" s="167"/>
      <x:c r="S222" s="167"/>
      <x:c r="T222" s="167"/>
      <x:c r="U222" s="167"/>
    </x:row>
    <x:row r="223" ht="130" customHeight="1">
      <x:c r="A223" s="168" t="str">
        <x:v>B015</x:v>
      </x:c>
      <x:c r="B223" s="168" t="str">
        <x:v>COOKING-128#016</x:v>
      </x:c>
      <x:c r="C223" s="168" t="str">
        <x:v>PRESENCE</x:v>
      </x:c>
      <x:c r="D223" s="168" t="str">
        <x:v>4</x:v>
      </x:c>
      <x:c r="E223" s="168" t="str">
        <x:v>CROSSHATCH_SCORED</x:v>
      </x:c>
      <x:c r="F223" s="168"/>
      <x:c r="G223" s="168" t="str">
        <x:v>Not asserted</x:v>
      </x:c>
      <x:c r="H223" s="168" t="str">
        <x:v>Surface has been scored in intersecting directions to form a crosshatch pattern.</x:v>
      </x:c>
      <x:c r="I223" s="168" t="str">
        <x:v>REUSE</x:v>
      </x:c>
      <x:c r="J223" s="168" t="str">
        <x:v>GM: IMPLY(CROSSHATCH_SCORED-&gt;SCORED). It cannot remain active while SCORED is false.</x:v>
      </x:c>
      <x:c r="K223" s="168" t="str">
        <x:v>DRAFT</x:v>
      </x:c>
      <x:c r="L223" s="167"/>
      <x:c r="M223" s="167"/>
      <x:c r="N223" s="167"/>
      <x:c r="O223" s="167"/>
      <x:c r="P223" s="167"/>
      <x:c r="Q223" s="167"/>
      <x:c r="R223" s="167"/>
      <x:c r="S223" s="167"/>
      <x:c r="T223" s="167"/>
      <x:c r="U223" s="167"/>
    </x:row>
    <x:row r="224" ht="130" customHeight="1">
      <x:c r="A224" s="168" t="str">
        <x:v>B016</x:v>
      </x:c>
      <x:c r="B224" s="168" t="str">
        <x:v>COOKING-128#017</x:v>
      </x:c>
      <x:c r="C224" s="168" t="str">
        <x:v>PRESENCE</x:v>
      </x:c>
      <x:c r="D224" s="168" t="str">
        <x:v>4</x:v>
      </x:c>
      <x:c r="E224" s="168" t="str">
        <x:v>BATON</x:v>
      </x:c>
      <x:c r="F224" s="168"/>
      <x:c r="G224" s="168" t="str">
        <x:v>Not asserted</x:v>
      </x:c>
      <x:c r="H224" s="168" t="str">
        <x:v>Food has been cut into large elongated rectangular sticks.</x:v>
      </x:c>
      <x:c r="I224" s="168" t="str">
        <x:v>REUSE</x:v>
      </x:c>
      <x:c r="J224" s="168" t="str">
        <x:v>XR: Root of stick refinement ladder. Canonical BATON-&gt;BATONNET; cross-cut commonly yields LARGE_DICE.</x:v>
      </x:c>
      <x:c r="K224" s="168" t="str">
        <x:v>DRAFT</x:v>
      </x:c>
      <x:c r="L224" s="167"/>
      <x:c r="M224" s="167"/>
      <x:c r="N224" s="167"/>
      <x:c r="O224" s="167"/>
      <x:c r="P224" s="167"/>
      <x:c r="Q224" s="167"/>
      <x:c r="R224" s="167"/>
      <x:c r="S224" s="167"/>
      <x:c r="T224" s="167"/>
      <x:c r="U224" s="167"/>
    </x:row>
    <x:row r="225" ht="130" customHeight="1">
      <x:c r="A225" s="168" t="str">
        <x:v>B017</x:v>
      </x:c>
      <x:c r="B225" s="168" t="str">
        <x:v>COOKING-128#018</x:v>
      </x:c>
      <x:c r="C225" s="168" t="str">
        <x:v>PRESENCE</x:v>
      </x:c>
      <x:c r="D225" s="168" t="str">
        <x:v>4</x:v>
      </x:c>
      <x:c r="E225" s="168" t="str">
        <x:v>BATONNET</x:v>
      </x:c>
      <x:c r="F225" s="168"/>
      <x:c r="G225" s="168" t="str">
        <x:v>Not asserted</x:v>
      </x:c>
      <x:c r="H225" s="168" t="str">
        <x:v>Food has been cut into smaller standardized rectangular sticks.</x:v>
      </x:c>
      <x:c r="I225" s="168" t="str">
        <x:v>REUSE</x:v>
      </x:c>
      <x:c r="J225" s="168" t="str">
        <x:v>XR: Canonical BATONNET-&gt;JULIENNE; cross-cut commonly yields MEDIUM_DICE subject to dimensions.</x:v>
      </x:c>
      <x:c r="K225" s="168" t="str">
        <x:v>DRAFT</x:v>
      </x:c>
      <x:c r="L225" s="167"/>
      <x:c r="M225" s="167"/>
      <x:c r="N225" s="167"/>
      <x:c r="O225" s="167"/>
      <x:c r="P225" s="167"/>
      <x:c r="Q225" s="167"/>
      <x:c r="R225" s="167"/>
      <x:c r="S225" s="167"/>
      <x:c r="T225" s="167"/>
      <x:c r="U225" s="167"/>
    </x:row>
    <x:row r="226" ht="130" customHeight="1">
      <x:c r="A226" s="168" t="str">
        <x:v>B018</x:v>
      </x:c>
      <x:c r="B226" s="168" t="str">
        <x:v>COOKING-128#019</x:v>
      </x:c>
      <x:c r="C226" s="168" t="str">
        <x:v>PRESENCE</x:v>
      </x:c>
      <x:c r="D226" s="168" t="str">
        <x:v>4</x:v>
      </x:c>
      <x:c r="E226" s="168" t="str">
        <x:v>JULIENNE</x:v>
      </x:c>
      <x:c r="F226" s="168"/>
      <x:c r="G226" s="168" t="str">
        <x:v>Not asserted</x:v>
      </x:c>
      <x:c r="H226" s="168" t="str">
        <x:v>Food has been cut into fine matchstick-like strips.</x:v>
      </x:c>
      <x:c r="I226" s="168" t="str">
        <x:v>REUSE</x:v>
      </x:c>
      <x:c r="J226" s="168" t="str">
        <x:v>XR: Canonical JULIENNE-&gt;FINE_JULIENNE; cross-cut commonly yields SMALL_DICE or BRUNOISE according to dimensional Model.</x:v>
      </x:c>
      <x:c r="K226" s="168" t="str">
        <x:v>DRAFT</x:v>
      </x:c>
      <x:c r="L226" s="167"/>
      <x:c r="M226" s="167"/>
      <x:c r="N226" s="167"/>
      <x:c r="O226" s="167"/>
      <x:c r="P226" s="167"/>
      <x:c r="Q226" s="167"/>
      <x:c r="R226" s="167"/>
      <x:c r="S226" s="167"/>
      <x:c r="T226" s="167"/>
      <x:c r="U226" s="167"/>
    </x:row>
    <x:row r="227" ht="130" customHeight="1">
      <x:c r="A227" s="168" t="str">
        <x:v>B019</x:v>
      </x:c>
      <x:c r="B227" s="168" t="str">
        <x:v>COOKING-128#020</x:v>
      </x:c>
      <x:c r="C227" s="168" t="str">
        <x:v>PRESENCE</x:v>
      </x:c>
      <x:c r="D227" s="168" t="str">
        <x:v>4</x:v>
      </x:c>
      <x:c r="E227" s="168" t="str">
        <x:v>FINE_JULIENNE</x:v>
      </x:c>
      <x:c r="F227" s="168"/>
      <x:c r="G227" s="168" t="str">
        <x:v>Not asserted</x:v>
      </x:c>
      <x:c r="H227" s="168" t="str">
        <x:v>Food has been cut into exceptionally fine elongated strips.</x:v>
      </x:c>
      <x:c r="I227" s="168" t="str">
        <x:v>REUSE</x:v>
      </x:c>
      <x:c r="J227" s="168" t="str">
        <x:v>XR: Fine stick state; cross-cut may yield BRUNOISE or MINCED when dimensions and food structure permit.</x:v>
      </x:c>
      <x:c r="K227" s="168" t="str">
        <x:v>DRAFT</x:v>
      </x:c>
      <x:c r="L227" s="167"/>
      <x:c r="M227" s="167"/>
      <x:c r="N227" s="167"/>
      <x:c r="O227" s="167"/>
      <x:c r="P227" s="167"/>
      <x:c r="Q227" s="167"/>
      <x:c r="R227" s="167"/>
      <x:c r="S227" s="167"/>
      <x:c r="T227" s="167"/>
      <x:c r="U227" s="167"/>
    </x:row>
    <x:row r="228" ht="130" customHeight="1">
      <x:c r="A228" s="168" t="str">
        <x:v>B020</x:v>
      </x:c>
      <x:c r="B228" s="168" t="str">
        <x:v>COOKING-128#021</x:v>
      </x:c>
      <x:c r="C228" s="168" t="str">
        <x:v>PRESENCE</x:v>
      </x:c>
      <x:c r="D228" s="168" t="str">
        <x:v>4</x:v>
      </x:c>
      <x:c r="E228" s="168" t="str">
        <x:v>LARGE_DICE</x:v>
      </x:c>
      <x:c r="F228" s="168"/>
      <x:c r="G228" s="168" t="str">
        <x:v>Not asserted</x:v>
      </x:c>
      <x:c r="H228" s="168" t="str">
        <x:v>Food has been cut into relatively large cube-like pieces.</x:v>
      </x:c>
      <x:c r="I228" s="168" t="str">
        <x:v>REUSE</x:v>
      </x:c>
      <x:c r="J228" s="168" t="str">
        <x:v>XR: Root of dice refinement ladder. Canonical LARGE_DICE-&gt;MEDIUM_DICE.</x:v>
      </x:c>
      <x:c r="K228" s="168" t="str">
        <x:v>DRAFT</x:v>
      </x:c>
      <x:c r="L228" s="167"/>
      <x:c r="M228" s="167"/>
      <x:c r="N228" s="167"/>
      <x:c r="O228" s="167"/>
      <x:c r="P228" s="167"/>
      <x:c r="Q228" s="167"/>
      <x:c r="R228" s="167"/>
      <x:c r="S228" s="167"/>
      <x:c r="T228" s="167"/>
      <x:c r="U228" s="167"/>
    </x:row>
    <x:row r="229" ht="130" customHeight="1">
      <x:c r="A229" s="168" t="str">
        <x:v>B021</x:v>
      </x:c>
      <x:c r="B229" s="168" t="str">
        <x:v>COOKING-128#022</x:v>
      </x:c>
      <x:c r="C229" s="168" t="str">
        <x:v>PRESENCE</x:v>
      </x:c>
      <x:c r="D229" s="168" t="str">
        <x:v>4</x:v>
      </x:c>
      <x:c r="E229" s="168" t="str">
        <x:v>MEDIUM_DICE</x:v>
      </x:c>
      <x:c r="F229" s="168"/>
      <x:c r="G229" s="168" t="str">
        <x:v>Not asserted</x:v>
      </x:c>
      <x:c r="H229" s="168" t="str">
        <x:v>Food has been cut into medium cube-like pieces.</x:v>
      </x:c>
      <x:c r="I229" s="168" t="str">
        <x:v>REUSE</x:v>
      </x:c>
      <x:c r="J229" s="168" t="str">
        <x:v>XR: Canonical MEDIUM_DICE-&gt;SMALL_DICE.</x:v>
      </x:c>
      <x:c r="K229" s="168" t="str">
        <x:v>DRAFT</x:v>
      </x:c>
      <x:c r="L229" s="167"/>
      <x:c r="M229" s="167"/>
      <x:c r="N229" s="167"/>
      <x:c r="O229" s="167"/>
      <x:c r="P229" s="167"/>
      <x:c r="Q229" s="167"/>
      <x:c r="R229" s="167"/>
      <x:c r="S229" s="167"/>
      <x:c r="T229" s="167"/>
      <x:c r="U229" s="167"/>
    </x:row>
    <x:row r="230" ht="130" customHeight="1">
      <x:c r="A230" s="168" t="str">
        <x:v>B022</x:v>
      </x:c>
      <x:c r="B230" s="168" t="str">
        <x:v>COOKING-128#023</x:v>
      </x:c>
      <x:c r="C230" s="168" t="str">
        <x:v>PRESENCE</x:v>
      </x:c>
      <x:c r="D230" s="168" t="str">
        <x:v>4</x:v>
      </x:c>
      <x:c r="E230" s="168" t="str">
        <x:v>SMALL_DICE</x:v>
      </x:c>
      <x:c r="F230" s="168"/>
      <x:c r="G230" s="168" t="str">
        <x:v>Not asserted</x:v>
      </x:c>
      <x:c r="H230" s="168" t="str">
        <x:v>Food has been cut into small cube-like pieces.</x:v>
      </x:c>
      <x:c r="I230" s="168" t="str">
        <x:v>REUSE</x:v>
      </x:c>
      <x:c r="J230" s="168" t="str">
        <x:v>XR: Canonical SMALL_DICE-&gt;BRUNOISE. Natural-language labels such as fine dice are resolved by a dimensional Model, not by the bit alone.</x:v>
      </x:c>
      <x:c r="K230" s="168" t="str">
        <x:v>DRAFT</x:v>
      </x:c>
      <x:c r="L230" s="167"/>
      <x:c r="M230" s="167"/>
      <x:c r="N230" s="167"/>
      <x:c r="O230" s="167"/>
      <x:c r="P230" s="167"/>
      <x:c r="Q230" s="167"/>
      <x:c r="R230" s="167"/>
      <x:c r="S230" s="167"/>
      <x:c r="T230" s="167"/>
      <x:c r="U230" s="167"/>
    </x:row>
    <x:row r="231" ht="130" customHeight="1">
      <x:c r="A231" s="168" t="str">
        <x:v>B023</x:v>
      </x:c>
      <x:c r="B231" s="168" t="str">
        <x:v>COOKING-128#024</x:v>
      </x:c>
      <x:c r="C231" s="168" t="str">
        <x:v>PRESENCE</x:v>
      </x:c>
      <x:c r="D231" s="168" t="str">
        <x:v>4</x:v>
      </x:c>
      <x:c r="E231" s="168" t="str">
        <x:v>BRUNOISE</x:v>
      </x:c>
      <x:c r="F231" s="168"/>
      <x:c r="G231" s="168" t="str">
        <x:v>Not asserted</x:v>
      </x:c>
      <x:c r="H231" s="168" t="str">
        <x:v>Food has been cut into very fine, approximately uniform cubes.</x:v>
      </x:c>
      <x:c r="I231" s="168" t="str">
        <x:v>REUSE</x:v>
      </x:c>
      <x:c r="J231" s="168" t="str">
        <x:v>XR: Canonical BRUNOISE-&gt;MINCED where further reduction is intended.</x:v>
      </x:c>
      <x:c r="K231" s="168" t="str">
        <x:v>DRAFT</x:v>
      </x:c>
      <x:c r="L231" s="167"/>
      <x:c r="M231" s="167"/>
      <x:c r="N231" s="167"/>
      <x:c r="O231" s="167"/>
      <x:c r="P231" s="167"/>
      <x:c r="Q231" s="167"/>
      <x:c r="R231" s="167"/>
      <x:c r="S231" s="167"/>
      <x:c r="T231" s="167"/>
      <x:c r="U231" s="167"/>
    </x:row>
    <x:row r="232" ht="130" customHeight="1">
      <x:c r="A232" s="168" t="str">
        <x:v>B024</x:v>
      </x:c>
      <x:c r="B232" s="168" t="str">
        <x:v>COOKING-128#025</x:v>
      </x:c>
      <x:c r="C232" s="168" t="str">
        <x:v>PRESENCE</x:v>
      </x:c>
      <x:c r="D232" s="168" t="str">
        <x:v>4</x:v>
      </x:c>
      <x:c r="E232" s="168" t="str">
        <x:v>MINCED</x:v>
      </x:c>
      <x:c r="F232" s="168"/>
      <x:c r="G232" s="168" t="str">
        <x:v>Not asserted</x:v>
      </x:c>
      <x:c r="H232" s="168" t="str">
        <x:v>Food has been reduced into very small discrete particles.</x:v>
      </x:c>
      <x:c r="I232" s="168" t="str">
        <x:v>REUSE</x:v>
      </x:c>
      <x:c r="J232" s="168" t="str">
        <x:v>XR: Canonical MINCED-&gt;MICRO_MINCED. Ordinary cutting Operators cannot reconstruct larger dice from this state.</x:v>
      </x:c>
      <x:c r="K232" s="168" t="str">
        <x:v>DRAFT</x:v>
      </x:c>
      <x:c r="L232" s="167"/>
      <x:c r="M232" s="167"/>
      <x:c r="N232" s="167"/>
      <x:c r="O232" s="167"/>
      <x:c r="P232" s="167"/>
      <x:c r="Q232" s="167"/>
      <x:c r="R232" s="167"/>
      <x:c r="S232" s="167"/>
      <x:c r="T232" s="167"/>
      <x:c r="U232" s="167"/>
    </x:row>
    <x:row r="233" ht="130" customHeight="1">
      <x:c r="A233" s="168" t="str">
        <x:v>B025</x:v>
      </x:c>
      <x:c r="B233" s="168" t="str">
        <x:v>COOKING-128#026</x:v>
      </x:c>
      <x:c r="C233" s="168" t="str">
        <x:v>PRESENCE</x:v>
      </x:c>
      <x:c r="D233" s="168" t="str">
        <x:v>4</x:v>
      </x:c>
      <x:c r="E233" s="168" t="str">
        <x:v>MICRO_MINCED</x:v>
      </x:c>
      <x:c r="F233" s="168"/>
      <x:c r="G233" s="168" t="str">
        <x:v>Not asserted</x:v>
      </x:c>
      <x:c r="H233" s="168" t="str">
        <x:v>Food has been reduced beyond ordinary mince into extremely fine particles while remaining non-paste.</x:v>
      </x:c>
      <x:c r="I233" s="168" t="str">
        <x:v>REUSE</x:v>
      </x:c>
      <x:c r="J233" s="168" t="str">
        <x:v>XR: Finest discrete knife-cut particle state in v0.1; may continue into blending/puree branches where structurally meaningful.</x:v>
      </x:c>
      <x:c r="K233" s="168" t="str">
        <x:v>DRAFT</x:v>
      </x:c>
      <x:c r="L233" s="167"/>
      <x:c r="M233" s="167"/>
      <x:c r="N233" s="167"/>
      <x:c r="O233" s="167"/>
      <x:c r="P233" s="167"/>
      <x:c r="Q233" s="167"/>
      <x:c r="R233" s="167"/>
      <x:c r="S233" s="167"/>
      <x:c r="T233" s="167"/>
      <x:c r="U233" s="167"/>
    </x:row>
    <x:row r="234" ht="130" customHeight="1">
      <x:c r="A234" s="168" t="str">
        <x:v>B026</x:v>
      </x:c>
      <x:c r="B234" s="168" t="str">
        <x:v>COOKING-128#027</x:v>
      </x:c>
      <x:c r="C234" s="168" t="str">
        <x:v>PRESENCE</x:v>
      </x:c>
      <x:c r="D234" s="168" t="str">
        <x:v>4</x:v>
      </x:c>
      <x:c r="E234" s="168" t="str">
        <x:v>CRUSHED</x:v>
      </x:c>
      <x:c r="F234" s="168"/>
      <x:c r="G234" s="168" t="str">
        <x:v>Not asserted</x:v>
      </x:c>
      <x:c r="H234" s="168" t="str">
        <x:v>Food structure has been broken primarily by compressive force rather than precise cutting.</x:v>
      </x:c>
      <x:c r="I234" s="168" t="str">
        <x:v>REUSE</x:v>
      </x:c>
      <x:c r="J234" s="168" t="str">
        <x:v>XB: Branch state. May continue to mince, grind, mash, or blend depending on food and Operator compatibility.</x:v>
      </x:c>
      <x:c r="K234" s="168" t="str">
        <x:v>DRAFT</x:v>
      </x:c>
      <x:c r="L234" s="167"/>
      <x:c r="M234" s="167"/>
      <x:c r="N234" s="167"/>
      <x:c r="O234" s="167"/>
      <x:c r="P234" s="167"/>
      <x:c r="Q234" s="167"/>
      <x:c r="R234" s="167"/>
      <x:c r="S234" s="167"/>
      <x:c r="T234" s="167"/>
      <x:c r="U234" s="167"/>
    </x:row>
    <x:row r="235" ht="130" customHeight="1">
      <x:c r="A235" s="168" t="str">
        <x:v>B027</x:v>
      </x:c>
      <x:c r="B235" s="168" t="str">
        <x:v>COOKING-128#028</x:v>
      </x:c>
      <x:c r="C235" s="168" t="str">
        <x:v>PRESENCE</x:v>
      </x:c>
      <x:c r="D235" s="168" t="str">
        <x:v>4</x:v>
      </x:c>
      <x:c r="E235" s="168" t="str">
        <x:v>GRATED</x:v>
      </x:c>
      <x:c r="F235" s="168"/>
      <x:c r="G235" s="168" t="str">
        <x:v>Not asserted</x:v>
      </x:c>
      <x:c r="H235" s="168" t="str">
        <x:v>Food has been mechanically reduced through a grating surface.</x:v>
      </x:c>
      <x:c r="I235" s="168" t="str">
        <x:v>REUSE</x:v>
      </x:c>
      <x:c r="J235" s="168" t="str">
        <x:v>XB: Branch state. May continue to finer grind, mince, blend, or other transformations; not part of a universal knife-cut rank.</x:v>
      </x:c>
      <x:c r="K235" s="168" t="str">
        <x:v>DRAFT</x:v>
      </x:c>
      <x:c r="L235" s="167"/>
      <x:c r="M235" s="167"/>
      <x:c r="N235" s="167"/>
      <x:c r="O235" s="167"/>
      <x:c r="P235" s="167"/>
      <x:c r="Q235" s="167"/>
      <x:c r="R235" s="167"/>
      <x:c r="S235" s="167"/>
      <x:c r="T235" s="167"/>
      <x:c r="U235" s="167"/>
    </x:row>
    <x:row r="236" ht="130" customHeight="1">
      <x:c r="A236" s="168" t="str">
        <x:v>B028</x:v>
      </x:c>
      <x:c r="B236" s="168" t="str">
        <x:v>COOKING-128#029</x:v>
      </x:c>
      <x:c r="C236" s="168" t="str">
        <x:v>PRESENCE</x:v>
      </x:c>
      <x:c r="D236" s="168" t="str">
        <x:v>4</x:v>
      </x:c>
      <x:c r="E236" s="168" t="str">
        <x:v>SHREDDED</x:v>
      </x:c>
      <x:c r="F236" s="168"/>
      <x:c r="G236" s="168" t="str">
        <x:v>Not asserted</x:v>
      </x:c>
      <x:c r="H236" s="168" t="str">
        <x:v>Food has been reduced into elongated irregular strands or strips.</x:v>
      </x:c>
      <x:c r="I236" s="168" t="str">
        <x:v>REUSE</x:v>
      </x:c>
      <x:c r="J236" s="168" t="str">
        <x:v>XB: Branch state. May continue to finer chop, mince, grind, or blend where compatible.</x:v>
      </x:c>
      <x:c r="K236" s="168" t="str">
        <x:v>DRAFT</x:v>
      </x:c>
      <x:c r="L236" s="167"/>
      <x:c r="M236" s="167"/>
      <x:c r="N236" s="167"/>
      <x:c r="O236" s="167"/>
      <x:c r="P236" s="167"/>
      <x:c r="Q236" s="167"/>
      <x:c r="R236" s="167"/>
      <x:c r="S236" s="167"/>
      <x:c r="T236" s="167"/>
      <x:c r="U236" s="167"/>
    </x:row>
    <x:row r="237" ht="130" customHeight="1">
      <x:c r="A237" s="168" t="str">
        <x:v>B029</x:v>
      </x:c>
      <x:c r="B237" s="168" t="str">
        <x:v>COOKING-128#030</x:v>
      </x:c>
      <x:c r="C237" s="168" t="str">
        <x:v>PRESENCE</x:v>
      </x:c>
      <x:c r="D237" s="168" t="str">
        <x:v>4</x:v>
      </x:c>
      <x:c r="E237" s="168" t="str">
        <x:v>GROUND</x:v>
      </x:c>
      <x:c r="F237" s="168"/>
      <x:c r="G237" s="168" t="str">
        <x:v>Not asserted</x:v>
      </x:c>
      <x:c r="H237" s="168" t="str">
        <x:v>Food has been mechanically reduced into small particles through grinding.</x:v>
      </x:c>
      <x:c r="I237" s="168" t="str">
        <x:v>REUSE</x:v>
      </x:c>
      <x:c r="J237" s="168" t="str">
        <x:v>XR: Canonical compatible refinement GROUND-&gt;MILLED when material and equipment permit.</x:v>
      </x:c>
      <x:c r="K237" s="168" t="str">
        <x:v>DRAFT</x:v>
      </x:c>
      <x:c r="L237" s="167"/>
      <x:c r="M237" s="167"/>
      <x:c r="N237" s="167"/>
      <x:c r="O237" s="167"/>
      <x:c r="P237" s="167"/>
      <x:c r="Q237" s="167"/>
      <x:c r="R237" s="167"/>
      <x:c r="S237" s="167"/>
      <x:c r="T237" s="167"/>
      <x:c r="U237" s="167"/>
    </x:row>
    <x:row r="238" ht="130" customHeight="1">
      <x:c r="A238" s="168" t="str">
        <x:v>B030</x:v>
      </x:c>
      <x:c r="B238" s="168" t="str">
        <x:v>COOKING-128#031</x:v>
      </x:c>
      <x:c r="C238" s="168" t="str">
        <x:v>PRESENCE</x:v>
      </x:c>
      <x:c r="D238" s="168" t="str">
        <x:v>4</x:v>
      </x:c>
      <x:c r="E238" s="168" t="str">
        <x:v>MILLED</x:v>
      </x:c>
      <x:c r="F238" s="168"/>
      <x:c r="G238" s="168" t="str">
        <x:v>Not asserted</x:v>
      </x:c>
      <x:c r="H238" s="168" t="str">
        <x:v>Food has undergone fine grinding toward flour, meal, powder, or similarly fine particulate material.</x:v>
      </x:c>
      <x:c r="I238" s="168" t="str">
        <x:v>REUSE</x:v>
      </x:c>
      <x:c r="J238" s="168" t="str">
        <x:v>XR: Finest named dry particle-reduction state in v0.1. Further processing normally changes another semantic group rather than reversing milling.</x:v>
      </x:c>
      <x:c r="K238" s="168" t="str">
        <x:v>DRAFT</x:v>
      </x:c>
      <x:c r="L238" s="167"/>
      <x:c r="M238" s="167"/>
      <x:c r="N238" s="167"/>
      <x:c r="O238" s="167"/>
      <x:c r="P238" s="167"/>
      <x:c r="Q238" s="167"/>
      <x:c r="R238" s="167"/>
      <x:c r="S238" s="167"/>
      <x:c r="T238" s="167"/>
      <x:c r="U238" s="167"/>
    </x:row>
    <x:row r="239" ht="130" customHeight="1">
      <x:c r="A239" s="168" t="str">
        <x:v>B031</x:v>
      </x:c>
      <x:c r="B239" s="168" t="str">
        <x:v>COOKING-128#032</x:v>
      </x:c>
      <x:c r="C239" s="168" t="str">
        <x:v>PRESENCE</x:v>
      </x:c>
      <x:c r="D239" s="168" t="str">
        <x:v>4</x:v>
      </x:c>
      <x:c r="E239" s="168" t="str">
        <x:v>RICED</x:v>
      </x:c>
      <x:c r="F239" s="168"/>
      <x:c r="G239" s="168" t="str">
        <x:v>Not asserted</x:v>
      </x:c>
      <x:c r="H239" s="168" t="str">
        <x:v>Soft food has been forced through small openings to form small rice-like particles.</x:v>
      </x:c>
      <x:c r="I239" s="168" t="str">
        <x:v>REUSE</x:v>
      </x:c>
      <x:c r="J239" s="168" t="str">
        <x:v>XB: Branch state commonly capable of continuing to MASHED, BLENDED, or other soft-texture transformations.</x:v>
      </x:c>
      <x:c r="K239" s="168" t="str">
        <x:v>DRAFT</x:v>
      </x:c>
      <x:c r="L239" s="167"/>
      <x:c r="M239" s="167"/>
      <x:c r="N239" s="167"/>
      <x:c r="O239" s="167"/>
      <x:c r="P239" s="167"/>
      <x:c r="Q239" s="167"/>
      <x:c r="R239" s="167"/>
      <x:c r="S239" s="167"/>
      <x:c r="T239" s="167"/>
      <x:c r="U239" s="167"/>
    </x:row>
    <x:row r="240" ht="130" customHeight="1">
      <x:c r="A240" s="168" t="str">
        <x:v>B032</x:v>
      </x:c>
      <x:c r="B240" s="168" t="str">
        <x:v>COOKING-128#033</x:v>
      </x:c>
      <x:c r="C240" s="168" t="str">
        <x:v>PRESENCE</x:v>
      </x:c>
      <x:c r="D240" s="168" t="str">
        <x:v>4</x:v>
      </x:c>
      <x:c r="E240" s="168" t="str">
        <x:v>TRIMMED</x:v>
      </x:c>
      <x:c r="F240" s="168"/>
      <x:c r="G240" s="168" t="str">
        <x:v>Not asserted</x:v>
      </x:c>
      <x:c r="H240" s="168" t="str">
        <x:v>Unwanted edges, ends, fat, connective tissue, damaged material, or excess portions have been removed.</x:v>
      </x:c>
      <x:c r="I240" s="168" t="str">
        <x:v>REUSE</x:v>
      </x:c>
      <x:c r="J240" s="168" t="str">
        <x:v>SP: Sticky process state. SET once the operation is validly completed; may coexist with other surface-preparation states. No universal implication is assumed unless a recipe/Ruleset declares one.</x:v>
      </x:c>
      <x:c r="K240" s="168" t="str">
        <x:v>DRAFT</x:v>
      </x:c>
      <x:c r="L240" s="167"/>
      <x:c r="M240" s="167"/>
      <x:c r="N240" s="167"/>
      <x:c r="O240" s="167"/>
      <x:c r="P240" s="167"/>
      <x:c r="Q240" s="167"/>
      <x:c r="R240" s="167"/>
      <x:c r="S240" s="167"/>
      <x:c r="T240" s="167"/>
      <x:c r="U240" s="167"/>
    </x:row>
    <x:row r="241" ht="130" customHeight="1">
      <x:c r="A241" s="168" t="str">
        <x:v>B033</x:v>
      </x:c>
      <x:c r="B241" s="168" t="str">
        <x:v>COOKING-128#034</x:v>
      </x:c>
      <x:c r="C241" s="168" t="str">
        <x:v>PRESENCE</x:v>
      </x:c>
      <x:c r="D241" s="168" t="str">
        <x:v>4</x:v>
      </x:c>
      <x:c r="E241" s="168" t="str">
        <x:v>PEELED</x:v>
      </x:c>
      <x:c r="F241" s="168"/>
      <x:c r="G241" s="168" t="str">
        <x:v>Not asserted</x:v>
      </x:c>
      <x:c r="H241" s="168" t="str">
        <x:v>Outer peel or rind has been removed.</x:v>
      </x:c>
      <x:c r="I241" s="168" t="str">
        <x:v>REUSE</x:v>
      </x:c>
      <x:c r="J241" s="168" t="str">
        <x:v>SP: Sticky process state. SET once the operation is validly completed; may coexist with other surface-preparation states. No universal implication is assumed unless a recipe/Ruleset declares one.</x:v>
      </x:c>
      <x:c r="K241" s="168" t="str">
        <x:v>DRAFT</x:v>
      </x:c>
      <x:c r="L241" s="167"/>
      <x:c r="M241" s="167"/>
      <x:c r="N241" s="167"/>
      <x:c r="O241" s="167"/>
      <x:c r="P241" s="167"/>
      <x:c r="Q241" s="167"/>
      <x:c r="R241" s="167"/>
      <x:c r="S241" s="167"/>
      <x:c r="T241" s="167"/>
      <x:c r="U241" s="167"/>
    </x:row>
    <x:row r="242" ht="130" customHeight="1">
      <x:c r="A242" s="168" t="str">
        <x:v>B034</x:v>
      </x:c>
      <x:c r="B242" s="168" t="str">
        <x:v>COOKING-128#035</x:v>
      </x:c>
      <x:c r="C242" s="168" t="str">
        <x:v>PRESENCE</x:v>
      </x:c>
      <x:c r="D242" s="168" t="str">
        <x:v>4</x:v>
      </x:c>
      <x:c r="E242" s="168" t="str">
        <x:v>SKINNED</x:v>
      </x:c>
      <x:c r="F242" s="168"/>
      <x:c r="G242" s="168" t="str">
        <x:v>Not asserted</x:v>
      </x:c>
      <x:c r="H242" s="168" t="str">
        <x:v>Skin or membrane has been removed from meat, fish, produce, or another ingredient.</x:v>
      </x:c>
      <x:c r="I242" s="168" t="str">
        <x:v>REUSE</x:v>
      </x:c>
      <x:c r="J242" s="168" t="str">
        <x:v>SP: Sticky process state. SET once the operation is validly completed; may coexist with other surface-preparation states. No universal implication is assumed unless a recipe/Ruleset declares one.</x:v>
      </x:c>
      <x:c r="K242" s="168" t="str">
        <x:v>DRAFT</x:v>
      </x:c>
      <x:c r="L242" s="167"/>
      <x:c r="M242" s="167"/>
      <x:c r="N242" s="167"/>
      <x:c r="O242" s="167"/>
      <x:c r="P242" s="167"/>
      <x:c r="Q242" s="167"/>
      <x:c r="R242" s="167"/>
      <x:c r="S242" s="167"/>
      <x:c r="T242" s="167"/>
      <x:c r="U242" s="167"/>
    </x:row>
    <x:row r="243" ht="130" customHeight="1">
      <x:c r="A243" s="168" t="str">
        <x:v>B035</x:v>
      </x:c>
      <x:c r="B243" s="168" t="str">
        <x:v>COOKING-128#036</x:v>
      </x:c>
      <x:c r="C243" s="168" t="str">
        <x:v>PRESENCE</x:v>
      </x:c>
      <x:c r="D243" s="168" t="str">
        <x:v>4</x:v>
      </x:c>
      <x:c r="E243" s="168" t="str">
        <x:v>CORED</x:v>
      </x:c>
      <x:c r="F243" s="168"/>
      <x:c r="G243" s="168" t="str">
        <x:v>Not asserted</x:v>
      </x:c>
      <x:c r="H243" s="168" t="str">
        <x:v>Central core structure has been removed.</x:v>
      </x:c>
      <x:c r="I243" s="168" t="str">
        <x:v>REUSE</x:v>
      </x:c>
      <x:c r="J243" s="168" t="str">
        <x:v>SP: Sticky process state. SET once the operation is validly completed; may coexist with other surface-preparation states. No universal implication is assumed unless a recipe/Ruleset declares one.</x:v>
      </x:c>
      <x:c r="K243" s="168" t="str">
        <x:v>DRAFT</x:v>
      </x:c>
      <x:c r="L243" s="167"/>
      <x:c r="M243" s="167"/>
      <x:c r="N243" s="167"/>
      <x:c r="O243" s="167"/>
      <x:c r="P243" s="167"/>
      <x:c r="Q243" s="167"/>
      <x:c r="R243" s="167"/>
      <x:c r="S243" s="167"/>
      <x:c r="T243" s="167"/>
      <x:c r="U243" s="167"/>
    </x:row>
    <x:row r="244" ht="130" customHeight="1">
      <x:c r="A244" s="168" t="str">
        <x:v>B036</x:v>
      </x:c>
      <x:c r="B244" s="168" t="str">
        <x:v>COOKING-128#037</x:v>
      </x:c>
      <x:c r="C244" s="168" t="str">
        <x:v>PRESENCE</x:v>
      </x:c>
      <x:c r="D244" s="168" t="str">
        <x:v>4</x:v>
      </x:c>
      <x:c r="E244" s="168" t="str">
        <x:v>SEEDED</x:v>
      </x:c>
      <x:c r="F244" s="168"/>
      <x:c r="G244" s="168" t="str">
        <x:v>Not asserted</x:v>
      </x:c>
      <x:c r="H244" s="168" t="str">
        <x:v>Seeds and associated internal structures have been removed.</x:v>
      </x:c>
      <x:c r="I244" s="168" t="str">
        <x:v>REUSE</x:v>
      </x:c>
      <x:c r="J244" s="168" t="str">
        <x:v>SP: Sticky process state. SET once the operation is validly completed; may coexist with other surface-preparation states. No universal implication is assumed unless a recipe/Ruleset declares one.</x:v>
      </x:c>
      <x:c r="K244" s="168" t="str">
        <x:v>DRAFT</x:v>
      </x:c>
      <x:c r="L244" s="167"/>
      <x:c r="M244" s="167"/>
      <x:c r="N244" s="167"/>
      <x:c r="O244" s="167"/>
      <x:c r="P244" s="167"/>
      <x:c r="Q244" s="167"/>
      <x:c r="R244" s="167"/>
      <x:c r="S244" s="167"/>
      <x:c r="T244" s="167"/>
      <x:c r="U244" s="167"/>
    </x:row>
    <x:row r="245" ht="130" customHeight="1">
      <x:c r="A245" s="168" t="str">
        <x:v>B037</x:v>
      </x:c>
      <x:c r="B245" s="168" t="str">
        <x:v>COOKING-128#038</x:v>
      </x:c>
      <x:c r="C245" s="168" t="str">
        <x:v>PRESENCE</x:v>
      </x:c>
      <x:c r="D245" s="168" t="str">
        <x:v>4</x:v>
      </x:c>
      <x:c r="E245" s="168" t="str">
        <x:v>PITTED</x:v>
      </x:c>
      <x:c r="F245" s="168"/>
      <x:c r="G245" s="168" t="str">
        <x:v>Not asserted</x:v>
      </x:c>
      <x:c r="H245" s="168" t="str">
        <x:v>A stone, pit, or large seed has been removed.</x:v>
      </x:c>
      <x:c r="I245" s="168" t="str">
        <x:v>REUSE</x:v>
      </x:c>
      <x:c r="J245" s="168" t="str">
        <x:v>SP: Sticky process state. SET once the operation is validly completed; may coexist with other surface-preparation states. No universal implication is assumed unless a recipe/Ruleset declares one.</x:v>
      </x:c>
      <x:c r="K245" s="168" t="str">
        <x:v>DRAFT</x:v>
      </x:c>
      <x:c r="L245" s="167"/>
      <x:c r="M245" s="167"/>
      <x:c r="N245" s="167"/>
      <x:c r="O245" s="167"/>
      <x:c r="P245" s="167"/>
      <x:c r="Q245" s="167"/>
      <x:c r="R245" s="167"/>
      <x:c r="S245" s="167"/>
      <x:c r="T245" s="167"/>
      <x:c r="U245" s="167"/>
    </x:row>
    <x:row r="246" ht="130" customHeight="1">
      <x:c r="A246" s="168" t="str">
        <x:v>B038</x:v>
      </x:c>
      <x:c r="B246" s="168" t="str">
        <x:v>COOKING-128#039</x:v>
      </x:c>
      <x:c r="C246" s="168" t="str">
        <x:v>PRESENCE</x:v>
      </x:c>
      <x:c r="D246" s="168" t="str">
        <x:v>4</x:v>
      </x:c>
      <x:c r="E246" s="168" t="str">
        <x:v>STEMMED</x:v>
      </x:c>
      <x:c r="F246" s="168"/>
      <x:c r="G246" s="168" t="str">
        <x:v>Not asserted</x:v>
      </x:c>
      <x:c r="H246" s="168" t="str">
        <x:v>Stem or stalk attachment has been removed.</x:v>
      </x:c>
      <x:c r="I246" s="168" t="str">
        <x:v>REUSE</x:v>
      </x:c>
      <x:c r="J246" s="168" t="str">
        <x:v>SP: Sticky process state. SET once the operation is validly completed; may coexist with other surface-preparation states. No universal implication is assumed unless a recipe/Ruleset declares one.</x:v>
      </x:c>
      <x:c r="K246" s="168" t="str">
        <x:v>DRAFT</x:v>
      </x:c>
      <x:c r="L246" s="167"/>
      <x:c r="M246" s="167"/>
      <x:c r="N246" s="167"/>
      <x:c r="O246" s="167"/>
      <x:c r="P246" s="167"/>
      <x:c r="Q246" s="167"/>
      <x:c r="R246" s="167"/>
      <x:c r="S246" s="167"/>
      <x:c r="T246" s="167"/>
      <x:c r="U246" s="167"/>
    </x:row>
    <x:row r="247" ht="130" customHeight="1">
      <x:c r="A247" s="168" t="str">
        <x:v>B039</x:v>
      </x:c>
      <x:c r="B247" s="168" t="str">
        <x:v>COOKING-128#040</x:v>
      </x:c>
      <x:c r="C247" s="168" t="str">
        <x:v>PRESENCE</x:v>
      </x:c>
      <x:c r="D247" s="168" t="str">
        <x:v>4</x:v>
      </x:c>
      <x:c r="E247" s="168" t="str">
        <x:v>SHELLED</x:v>
      </x:c>
      <x:c r="F247" s="168"/>
      <x:c r="G247" s="168" t="str">
        <x:v>Not asserted</x:v>
      </x:c>
      <x:c r="H247" s="168" t="str">
        <x:v>External shell, husk, pod, or similar casing has been removed.</x:v>
      </x:c>
      <x:c r="I247" s="168" t="str">
        <x:v>REUSE</x:v>
      </x:c>
      <x:c r="J247" s="168" t="str">
        <x:v>SP: Sticky process state. SET once the operation is validly completed; may coexist with other surface-preparation states. No universal implication is assumed unless a recipe/Ruleset declares one.</x:v>
      </x:c>
      <x:c r="K247" s="168" t="str">
        <x:v>DRAFT</x:v>
      </x:c>
      <x:c r="L247" s="167"/>
      <x:c r="M247" s="167"/>
      <x:c r="N247" s="167"/>
      <x:c r="O247" s="167"/>
      <x:c r="P247" s="167"/>
      <x:c r="Q247" s="167"/>
      <x:c r="R247" s="167"/>
      <x:c r="S247" s="167"/>
      <x:c r="T247" s="167"/>
      <x:c r="U247" s="167"/>
    </x:row>
    <x:row r="248" ht="130" customHeight="1">
      <x:c r="A248" s="168" t="str">
        <x:v>B040</x:v>
      </x:c>
      <x:c r="B248" s="168" t="str">
        <x:v>COOKING-128#041</x:v>
      </x:c>
      <x:c r="C248" s="168" t="str">
        <x:v>PRESENCE</x:v>
      </x:c>
      <x:c r="D248" s="168" t="str">
        <x:v>4</x:v>
      </x:c>
      <x:c r="E248" s="168" t="str">
        <x:v>DEBONED</x:v>
      </x:c>
      <x:c r="F248" s="168"/>
      <x:c r="G248" s="168" t="str">
        <x:v>Not asserted</x:v>
      </x:c>
      <x:c r="H248" s="168" t="str">
        <x:v>Bone structure has been removed.</x:v>
      </x:c>
      <x:c r="I248" s="168" t="str">
        <x:v>REUSE</x:v>
      </x:c>
      <x:c r="J248" s="168" t="str">
        <x:v>SP: Sticky process state. SET once the operation is validly completed; may coexist with other surface-preparation states. No universal implication is assumed unless a recipe/Ruleset declares one.</x:v>
      </x:c>
      <x:c r="K248" s="168" t="str">
        <x:v>DRAFT</x:v>
      </x:c>
      <x:c r="L248" s="167"/>
      <x:c r="M248" s="167"/>
      <x:c r="N248" s="167"/>
      <x:c r="O248" s="167"/>
      <x:c r="P248" s="167"/>
      <x:c r="Q248" s="167"/>
      <x:c r="R248" s="167"/>
      <x:c r="S248" s="167"/>
      <x:c r="T248" s="167"/>
      <x:c r="U248" s="167"/>
    </x:row>
    <x:row r="249" ht="130" customHeight="1">
      <x:c r="A249" s="168" t="str">
        <x:v>B041</x:v>
      </x:c>
      <x:c r="B249" s="168" t="str">
        <x:v>COOKING-128#042</x:v>
      </x:c>
      <x:c r="C249" s="168" t="str">
        <x:v>PRESENCE</x:v>
      </x:c>
      <x:c r="D249" s="168" t="str">
        <x:v>4</x:v>
      </x:c>
      <x:c r="E249" s="168" t="str">
        <x:v>FILLETED</x:v>
      </x:c>
      <x:c r="F249" s="168"/>
      <x:c r="G249" s="168" t="str">
        <x:v>Not asserted</x:v>
      </x:c>
      <x:c r="H249" s="168" t="str">
        <x:v>Food has been separated into a boneless or structurally defined fillet.</x:v>
      </x:c>
      <x:c r="I249" s="168" t="str">
        <x:v>REUSE</x:v>
      </x:c>
      <x:c r="J249" s="168" t="str">
        <x:v>SP: Sticky process state. SET once the operation is validly completed; may coexist with other surface-preparation states. No universal implication is assumed unless a recipe/Ruleset declares one.</x:v>
      </x:c>
      <x:c r="K249" s="168" t="str">
        <x:v>DRAFT</x:v>
      </x:c>
      <x:c r="L249" s="167"/>
      <x:c r="M249" s="167"/>
      <x:c r="N249" s="167"/>
      <x:c r="O249" s="167"/>
      <x:c r="P249" s="167"/>
      <x:c r="Q249" s="167"/>
      <x:c r="R249" s="167"/>
      <x:c r="S249" s="167"/>
      <x:c r="T249" s="167"/>
      <x:c r="U249" s="167"/>
    </x:row>
    <x:row r="250" ht="130" customHeight="1">
      <x:c r="A250" s="168" t="str">
        <x:v>B042</x:v>
      </x:c>
      <x:c r="B250" s="168" t="str">
        <x:v>COOKING-128#043</x:v>
      </x:c>
      <x:c r="C250" s="168" t="str">
        <x:v>PRESENCE</x:v>
      </x:c>
      <x:c r="D250" s="168" t="str">
        <x:v>4</x:v>
      </x:c>
      <x:c r="E250" s="168" t="str">
        <x:v>TENDERIZED</x:v>
      </x:c>
      <x:c r="F250" s="168"/>
      <x:c r="G250" s="168" t="str">
        <x:v>Not asserted</x:v>
      </x:c>
      <x:c r="H250" s="168" t="str">
        <x:v>Structural fibers have been mechanically disrupted to reduce toughness.</x:v>
      </x:c>
      <x:c r="I250" s="168" t="str">
        <x:v>REUSE</x:v>
      </x:c>
      <x:c r="J250" s="168" t="str">
        <x:v>SP: Sticky process state. SET once the operation is validly completed; may coexist with other surface-preparation states. No universal implication is assumed unless a recipe/Ruleset declares one.</x:v>
      </x:c>
      <x:c r="K250" s="168" t="str">
        <x:v>DRAFT</x:v>
      </x:c>
      <x:c r="L250" s="167"/>
      <x:c r="M250" s="167"/>
      <x:c r="N250" s="167"/>
      <x:c r="O250" s="167"/>
      <x:c r="P250" s="167"/>
      <x:c r="Q250" s="167"/>
      <x:c r="R250" s="167"/>
      <x:c r="S250" s="167"/>
      <x:c r="T250" s="167"/>
      <x:c r="U250" s="167"/>
    </x:row>
    <x:row r="251" ht="130" customHeight="1">
      <x:c r="A251" s="168" t="str">
        <x:v>B043</x:v>
      </x:c>
      <x:c r="B251" s="168" t="str">
        <x:v>COOKING-128#044</x:v>
      </x:c>
      <x:c r="C251" s="168" t="str">
        <x:v>PRESENCE</x:v>
      </x:c>
      <x:c r="D251" s="168" t="str">
        <x:v>4</x:v>
      </x:c>
      <x:c r="E251" s="168" t="str">
        <x:v>POUNDED_FLAT</x:v>
      </x:c>
      <x:c r="F251" s="168"/>
      <x:c r="G251" s="168" t="str">
        <x:v>Not asserted</x:v>
      </x:c>
      <x:c r="H251" s="168" t="str">
        <x:v>Food has been flattened through repeated impact or compression.</x:v>
      </x:c>
      <x:c r="I251" s="168" t="str">
        <x:v>REUSE</x:v>
      </x:c>
      <x:c r="J251" s="168" t="str">
        <x:v>SP: Sticky process state. SET once the operation is validly completed; may coexist with other surface-preparation states. No universal implication is assumed unless a recipe/Ruleset declares one.</x:v>
      </x:c>
      <x:c r="K251" s="168" t="str">
        <x:v>DRAFT</x:v>
      </x:c>
      <x:c r="L251" s="167"/>
      <x:c r="M251" s="167"/>
      <x:c r="N251" s="167"/>
      <x:c r="O251" s="167"/>
      <x:c r="P251" s="167"/>
      <x:c r="Q251" s="167"/>
      <x:c r="R251" s="167"/>
      <x:c r="S251" s="167"/>
      <x:c r="T251" s="167"/>
      <x:c r="U251" s="167"/>
    </x:row>
    <x:row r="252" ht="130" customHeight="1">
      <x:c r="A252" s="168" t="str">
        <x:v>B044</x:v>
      </x:c>
      <x:c r="B252" s="168" t="str">
        <x:v>COOKING-128#045</x:v>
      </x:c>
      <x:c r="C252" s="168" t="str">
        <x:v>PRESENCE</x:v>
      </x:c>
      <x:c r="D252" s="168" t="str">
        <x:v>4</x:v>
      </x:c>
      <x:c r="E252" s="168" t="str">
        <x:v>ROLLED</x:v>
      </x:c>
      <x:c r="F252" s="168"/>
      <x:c r="G252" s="168" t="str">
        <x:v>Not asserted</x:v>
      </x:c>
      <x:c r="H252" s="168" t="str">
        <x:v>Material has been flattened, elongated, or formed through rolling.</x:v>
      </x:c>
      <x:c r="I252" s="168" t="str">
        <x:v>REUSE</x:v>
      </x:c>
      <x:c r="J252" s="168" t="str">
        <x:v>SP: Sticky process state. SET once the operation is validly completed; may coexist with other surface-preparation states. No universal implication is assumed unless a recipe/Ruleset declares one.</x:v>
      </x:c>
      <x:c r="K252" s="168" t="str">
        <x:v>DRAFT</x:v>
      </x:c>
      <x:c r="L252" s="167"/>
      <x:c r="M252" s="167"/>
      <x:c r="N252" s="167"/>
      <x:c r="O252" s="167"/>
      <x:c r="P252" s="167"/>
      <x:c r="Q252" s="167"/>
      <x:c r="R252" s="167"/>
      <x:c r="S252" s="167"/>
      <x:c r="T252" s="167"/>
      <x:c r="U252" s="167"/>
    </x:row>
    <x:row r="253" ht="130" customHeight="1">
      <x:c r="A253" s="168" t="str">
        <x:v>B045</x:v>
      </x:c>
      <x:c r="B253" s="168" t="str">
        <x:v>COOKING-128#046</x:v>
      </x:c>
      <x:c r="C253" s="168" t="str">
        <x:v>PRESENCE</x:v>
      </x:c>
      <x:c r="D253" s="168" t="str">
        <x:v>4</x:v>
      </x:c>
      <x:c r="E253" s="168" t="str">
        <x:v>SHAPED</x:v>
      </x:c>
      <x:c r="F253" s="168"/>
      <x:c r="G253" s="168" t="str">
        <x:v>Not asserted</x:v>
      </x:c>
      <x:c r="H253" s="168" t="str">
        <x:v>Material has been intentionally formed into a defined geometry.</x:v>
      </x:c>
      <x:c r="I253" s="168" t="str">
        <x:v>REUSE</x:v>
      </x:c>
      <x:c r="J253" s="168" t="str">
        <x:v>SP: Sticky process state. SET once the operation is validly completed; may coexist with other surface-preparation states. No universal implication is assumed unless a recipe/Ruleset declares one.</x:v>
      </x:c>
      <x:c r="K253" s="168" t="str">
        <x:v>DRAFT</x:v>
      </x:c>
      <x:c r="L253" s="167"/>
      <x:c r="M253" s="167"/>
      <x:c r="N253" s="167"/>
      <x:c r="O253" s="167"/>
      <x:c r="P253" s="167"/>
      <x:c r="Q253" s="167"/>
      <x:c r="R253" s="167"/>
      <x:c r="S253" s="167"/>
      <x:c r="T253" s="167"/>
      <x:c r="U253" s="167"/>
    </x:row>
    <x:row r="254" ht="130" customHeight="1">
      <x:c r="A254" s="168" t="str">
        <x:v>B046</x:v>
      </x:c>
      <x:c r="B254" s="168" t="str">
        <x:v>COOKING-128#047</x:v>
      </x:c>
      <x:c r="C254" s="168" t="str">
        <x:v>PRESENCE</x:v>
      </x:c>
      <x:c r="D254" s="168" t="str">
        <x:v>4</x:v>
      </x:c>
      <x:c r="E254" s="168" t="str">
        <x:v>STUFFED</x:v>
      </x:c>
      <x:c r="F254" s="168"/>
      <x:c r="G254" s="168" t="str">
        <x:v>Not asserted</x:v>
      </x:c>
      <x:c r="H254" s="168" t="str">
        <x:v>One food structure has been filled with another ingredient or mixture.</x:v>
      </x:c>
      <x:c r="I254" s="168" t="str">
        <x:v>REUSE</x:v>
      </x:c>
      <x:c r="J254" s="168" t="str">
        <x:v>SP: Sticky process state. SET once the operation is validly completed; may coexist with other surface-preparation states. No universal implication is assumed unless a recipe/Ruleset declares one.</x:v>
      </x:c>
      <x:c r="K254" s="168" t="str">
        <x:v>DRAFT</x:v>
      </x:c>
      <x:c r="L254" s="167"/>
      <x:c r="M254" s="167"/>
      <x:c r="N254" s="167"/>
      <x:c r="O254" s="167"/>
      <x:c r="P254" s="167"/>
      <x:c r="Q254" s="167"/>
      <x:c r="R254" s="167"/>
      <x:c r="S254" s="167"/>
      <x:c r="T254" s="167"/>
      <x:c r="U254" s="167"/>
    </x:row>
    <x:row r="255" ht="130" customHeight="1">
      <x:c r="A255" s="168" t="str">
        <x:v>B047</x:v>
      </x:c>
      <x:c r="B255" s="168" t="str">
        <x:v>COOKING-128#048</x:v>
      </x:c>
      <x:c r="C255" s="168" t="str">
        <x:v>PRESENCE</x:v>
      </x:c>
      <x:c r="D255" s="168" t="str">
        <x:v>4</x:v>
      </x:c>
      <x:c r="E255" s="168" t="str">
        <x:v>TRUSSED</x:v>
      </x:c>
      <x:c r="F255" s="168"/>
      <x:c r="G255" s="168" t="str">
        <x:v>Not asserted</x:v>
      </x:c>
      <x:c r="H255" s="168" t="str">
        <x:v>Food has been mechanically bound or secured to maintain a desired cooking geometry.</x:v>
      </x:c>
      <x:c r="I255" s="168" t="str">
        <x:v>REUSE</x:v>
      </x:c>
      <x:c r="J255" s="168" t="str">
        <x:v>SP: Sticky process state. Common preceding states include STUFFED or ROLLED, but neither is universally required.</x:v>
      </x:c>
      <x:c r="K255" s="168" t="str">
        <x:v>DRAFT</x:v>
      </x:c>
      <x:c r="L255" s="167"/>
      <x:c r="M255" s="167"/>
      <x:c r="N255" s="167"/>
      <x:c r="O255" s="167"/>
      <x:c r="P255" s="167"/>
      <x:c r="Q255" s="167"/>
      <x:c r="R255" s="167"/>
      <x:c r="S255" s="167"/>
      <x:c r="T255" s="167"/>
      <x:c r="U255" s="167"/>
    </x:row>
    <x:row r="256" ht="130" customHeight="1">
      <x:c r="A256" s="168" t="str">
        <x:v>B048</x:v>
      </x:c>
      <x:c r="B256" s="168" t="str">
        <x:v>COOKING-128#049</x:v>
      </x:c>
      <x:c r="C256" s="168" t="str">
        <x:v>PRESENCE</x:v>
      </x:c>
      <x:c r="D256" s="168" t="str">
        <x:v>4</x:v>
      </x:c>
      <x:c r="E256" s="168" t="str">
        <x:v>TOSSED</x:v>
      </x:c>
      <x:c r="F256" s="168"/>
      <x:c r="G256" s="168" t="str">
        <x:v>Not asserted</x:v>
      </x:c>
      <x:c r="H256" s="168" t="str">
        <x:v>Components have been gently redistributed through lifting and turning.</x:v>
      </x:c>
      <x:c r="I256" s="168" t="str">
        <x:v>REUSE</x:v>
      </x:c>
      <x:c r="J256" s="168" t="str">
        <x:v>SP: Sticky process history. The process may contribute to derived structural states but does not by itself guarantee AERATED, EMULSIFIED, or FOAMED.</x:v>
      </x:c>
      <x:c r="K256" s="168" t="str">
        <x:v>DRAFT</x:v>
      </x:c>
      <x:c r="L256" s="167"/>
      <x:c r="M256" s="167"/>
      <x:c r="N256" s="167"/>
      <x:c r="O256" s="167"/>
      <x:c r="P256" s="167"/>
      <x:c r="Q256" s="167"/>
      <x:c r="R256" s="167"/>
      <x:c r="S256" s="167"/>
      <x:c r="T256" s="167"/>
      <x:c r="U256" s="167"/>
    </x:row>
    <x:row r="257" ht="130" customHeight="1">
      <x:c r="A257" s="168" t="str">
        <x:v>B049</x:v>
      </x:c>
      <x:c r="B257" s="168" t="str">
        <x:v>COOKING-128#050</x:v>
      </x:c>
      <x:c r="C257" s="168" t="str">
        <x:v>PRESENCE</x:v>
      </x:c>
      <x:c r="D257" s="168" t="str">
        <x:v>4</x:v>
      </x:c>
      <x:c r="E257" s="168" t="str">
        <x:v>FOLDED</x:v>
      </x:c>
      <x:c r="F257" s="168"/>
      <x:c r="G257" s="168" t="str">
        <x:v>Not asserted</x:v>
      </x:c>
      <x:c r="H257" s="168" t="str">
        <x:v>Components have been combined through gentle overlapping movements intended to preserve structure or aeration.</x:v>
      </x:c>
      <x:c r="I257" s="168" t="str">
        <x:v>REUSE</x:v>
      </x:c>
      <x:c r="J257" s="168" t="str">
        <x:v>SP: Sticky process history. The process may contribute to derived structural states but does not by itself guarantee AERATED, EMULSIFIED, or FOAMED.</x:v>
      </x:c>
      <x:c r="K257" s="168" t="str">
        <x:v>DRAFT</x:v>
      </x:c>
      <x:c r="L257" s="167"/>
      <x:c r="M257" s="167"/>
      <x:c r="N257" s="167"/>
      <x:c r="O257" s="167"/>
      <x:c r="P257" s="167"/>
      <x:c r="Q257" s="167"/>
      <x:c r="R257" s="167"/>
      <x:c r="S257" s="167"/>
      <x:c r="T257" s="167"/>
      <x:c r="U257" s="167"/>
    </x:row>
    <x:row r="258" ht="130" customHeight="1">
      <x:c r="A258" s="168" t="str">
        <x:v>B050</x:v>
      </x:c>
      <x:c r="B258" s="168" t="str">
        <x:v>COOKING-128#051</x:v>
      </x:c>
      <x:c r="C258" s="168" t="str">
        <x:v>PRESENCE</x:v>
      </x:c>
      <x:c r="D258" s="168" t="str">
        <x:v>4</x:v>
      </x:c>
      <x:c r="E258" s="168" t="str">
        <x:v>STIRRED</x:v>
      </x:c>
      <x:c r="F258" s="168"/>
      <x:c r="G258" s="168" t="str">
        <x:v>Not asserted</x:v>
      </x:c>
      <x:c r="H258" s="168" t="str">
        <x:v>Components have been circulated through repeated low-to-moderate shear movement.</x:v>
      </x:c>
      <x:c r="I258" s="168" t="str">
        <x:v>REUSE</x:v>
      </x:c>
      <x:c r="J258" s="168" t="str">
        <x:v>SP: Sticky process history. The process may contribute to derived structural states but does not by itself guarantee AERATED, EMULSIFIED, or FOAMED.</x:v>
      </x:c>
      <x:c r="K258" s="168" t="str">
        <x:v>DRAFT</x:v>
      </x:c>
      <x:c r="L258" s="167"/>
      <x:c r="M258" s="167"/>
      <x:c r="N258" s="167"/>
      <x:c r="O258" s="167"/>
      <x:c r="P258" s="167"/>
      <x:c r="Q258" s="167"/>
      <x:c r="R258" s="167"/>
      <x:c r="S258" s="167"/>
      <x:c r="T258" s="167"/>
      <x:c r="U258" s="167"/>
    </x:row>
    <x:row r="259" ht="130" customHeight="1">
      <x:c r="A259" s="168" t="str">
        <x:v>B051</x:v>
      </x:c>
      <x:c r="B259" s="168" t="str">
        <x:v>COOKING-128#052</x:v>
      </x:c>
      <x:c r="C259" s="168" t="str">
        <x:v>PRESENCE</x:v>
      </x:c>
      <x:c r="D259" s="168" t="str">
        <x:v>4</x:v>
      </x:c>
      <x:c r="E259" s="168" t="str">
        <x:v>MIXED</x:v>
      </x:c>
      <x:c r="F259" s="168"/>
      <x:c r="G259" s="168" t="str">
        <x:v>Not asserted</x:v>
      </x:c>
      <x:c r="H259" s="168" t="str">
        <x:v>Multiple components have been mechanically combined toward more uniform distribution.</x:v>
      </x:c>
      <x:c r="I259" s="168" t="str">
        <x:v>REUSE</x:v>
      </x:c>
      <x:c r="J259" s="168" t="str">
        <x:v>SP: Sticky process history. The process may contribute to derived structural states but does not by itself guarantee AERATED, EMULSIFIED, or FOAMED.</x:v>
      </x:c>
      <x:c r="K259" s="168" t="str">
        <x:v>DRAFT</x:v>
      </x:c>
      <x:c r="L259" s="167"/>
      <x:c r="M259" s="167"/>
      <x:c r="N259" s="167"/>
      <x:c r="O259" s="167"/>
      <x:c r="P259" s="167"/>
      <x:c r="Q259" s="167"/>
      <x:c r="R259" s="167"/>
      <x:c r="S259" s="167"/>
      <x:c r="T259" s="167"/>
      <x:c r="U259" s="167"/>
    </x:row>
    <x:row r="260" ht="130" customHeight="1">
      <x:c r="A260" s="168" t="str">
        <x:v>B052</x:v>
      </x:c>
      <x:c r="B260" s="168" t="str">
        <x:v>COOKING-128#053</x:v>
      </x:c>
      <x:c r="C260" s="168" t="str">
        <x:v>PRESENCE</x:v>
      </x:c>
      <x:c r="D260" s="168" t="str">
        <x:v>4</x:v>
      </x:c>
      <x:c r="E260" s="168" t="str">
        <x:v>KNEADED</x:v>
      </x:c>
      <x:c r="F260" s="168"/>
      <x:c r="G260" s="168" t="str">
        <x:v>Not asserted</x:v>
      </x:c>
      <x:c r="H260" s="168" t="str">
        <x:v>A cohesive mass has been repeatedly compressed, folded, and stretched to alter structural organization.</x:v>
      </x:c>
      <x:c r="I260" s="168" t="str">
        <x:v>REUSE</x:v>
      </x:c>
      <x:c r="J260" s="168" t="str">
        <x:v>SP: Sticky process history. The process may contribute to derived structural states but does not by itself guarantee AERATED, EMULSIFIED, or FOAMED.</x:v>
      </x:c>
      <x:c r="K260" s="168" t="str">
        <x:v>DRAFT</x:v>
      </x:c>
      <x:c r="L260" s="167"/>
      <x:c r="M260" s="167"/>
      <x:c r="N260" s="167"/>
      <x:c r="O260" s="167"/>
      <x:c r="P260" s="167"/>
      <x:c r="Q260" s="167"/>
      <x:c r="R260" s="167"/>
      <x:c r="S260" s="167"/>
      <x:c r="T260" s="167"/>
      <x:c r="U260" s="167"/>
    </x:row>
    <x:row r="261" ht="130" customHeight="1">
      <x:c r="A261" s="168" t="str">
        <x:v>B053</x:v>
      </x:c>
      <x:c r="B261" s="168" t="str">
        <x:v>COOKING-128#054</x:v>
      </x:c>
      <x:c r="C261" s="168" t="str">
        <x:v>PRESENCE</x:v>
      </x:c>
      <x:c r="D261" s="168" t="str">
        <x:v>4</x:v>
      </x:c>
      <x:c r="E261" s="168" t="str">
        <x:v>WHISKED</x:v>
      </x:c>
      <x:c r="F261" s="168"/>
      <x:c r="G261" s="168" t="str">
        <x:v>Not asserted</x:v>
      </x:c>
      <x:c r="H261" s="168" t="str">
        <x:v>Material has undergone rapid repeated agitation with a whisking motion.</x:v>
      </x:c>
      <x:c r="I261" s="168" t="str">
        <x:v>REUSE</x:v>
      </x:c>
      <x:c r="J261" s="168" t="str">
        <x:v>SP: Sticky process history. The process may contribute to derived structural states but does not by itself guarantee AERATED, EMULSIFIED, or FOAMED.</x:v>
      </x:c>
      <x:c r="K261" s="168" t="str">
        <x:v>DRAFT</x:v>
      </x:c>
      <x:c r="L261" s="167"/>
      <x:c r="M261" s="167"/>
      <x:c r="N261" s="167"/>
      <x:c r="O261" s="167"/>
      <x:c r="P261" s="167"/>
      <x:c r="Q261" s="167"/>
      <x:c r="R261" s="167"/>
      <x:c r="S261" s="167"/>
      <x:c r="T261" s="167"/>
      <x:c r="U261" s="167"/>
    </x:row>
    <x:row r="262" ht="130" customHeight="1">
      <x:c r="A262" s="168" t="str">
        <x:v>B054</x:v>
      </x:c>
      <x:c r="B262" s="168" t="str">
        <x:v>COOKING-128#055</x:v>
      </x:c>
      <x:c r="C262" s="168" t="str">
        <x:v>PRESENCE</x:v>
      </x:c>
      <x:c r="D262" s="168" t="str">
        <x:v>4</x:v>
      </x:c>
      <x:c r="E262" s="168" t="str">
        <x:v>BEATEN</x:v>
      </x:c>
      <x:c r="F262" s="168"/>
      <x:c r="G262" s="168" t="str">
        <x:v>Not asserted</x:v>
      </x:c>
      <x:c r="H262" s="168" t="str">
        <x:v>Material has undergone vigorous repeated mechanical agitation.</x:v>
      </x:c>
      <x:c r="I262" s="168" t="str">
        <x:v>REUSE</x:v>
      </x:c>
      <x:c r="J262" s="168" t="str">
        <x:v>SP: Sticky process history. The process may contribute to derived structural states but does not by itself guarantee AERATED, EMULSIFIED, or FOAMED.</x:v>
      </x:c>
      <x:c r="K262" s="168" t="str">
        <x:v>DRAFT</x:v>
      </x:c>
      <x:c r="L262" s="167"/>
      <x:c r="M262" s="167"/>
      <x:c r="N262" s="167"/>
      <x:c r="O262" s="167"/>
      <x:c r="P262" s="167"/>
      <x:c r="Q262" s="167"/>
      <x:c r="R262" s="167"/>
      <x:c r="S262" s="167"/>
      <x:c r="T262" s="167"/>
      <x:c r="U262" s="167"/>
    </x:row>
    <x:row r="263" ht="130" customHeight="1">
      <x:c r="A263" s="168" t="str">
        <x:v>B055</x:v>
      </x:c>
      <x:c r="B263" s="168" t="str">
        <x:v>COOKING-128#056</x:v>
      </x:c>
      <x:c r="C263" s="168" t="str">
        <x:v>PRESENCE</x:v>
      </x:c>
      <x:c r="D263" s="168" t="str">
        <x:v>4</x:v>
      </x:c>
      <x:c r="E263" s="168" t="str">
        <x:v>CREAMED</x:v>
      </x:c>
      <x:c r="F263" s="168"/>
      <x:c r="G263" s="168" t="str">
        <x:v>Not asserted</x:v>
      </x:c>
      <x:c r="H263" s="168" t="str">
        <x:v>Ingredients have been mechanically worked into a softened, smooth, often aerated mixture.</x:v>
      </x:c>
      <x:c r="I263" s="168" t="str">
        <x:v>REUSE</x:v>
      </x:c>
      <x:c r="J263" s="168" t="str">
        <x:v>SP: Sticky process history. The process may contribute to derived structural states but does not by itself guarantee AERATED, EMULSIFIED, or FOAMED.</x:v>
      </x:c>
      <x:c r="K263" s="168" t="str">
        <x:v>DRAFT</x:v>
      </x:c>
      <x:c r="L263" s="167"/>
      <x:c r="M263" s="167"/>
      <x:c r="N263" s="167"/>
      <x:c r="O263" s="167"/>
      <x:c r="P263" s="167"/>
      <x:c r="Q263" s="167"/>
      <x:c r="R263" s="167"/>
      <x:c r="S263" s="167"/>
      <x:c r="T263" s="167"/>
      <x:c r="U263" s="167"/>
    </x:row>
    <x:row r="264" ht="130" customHeight="1">
      <x:c r="A264" s="168" t="str">
        <x:v>B056</x:v>
      </x:c>
      <x:c r="B264" s="168" t="str">
        <x:v>COOKING-128#057</x:v>
      </x:c>
      <x:c r="C264" s="168" t="str">
        <x:v>PRESENCE</x:v>
      </x:c>
      <x:c r="D264" s="168" t="str">
        <x:v>4</x:v>
      </x:c>
      <x:c r="E264" s="168" t="str">
        <x:v>WHIPPED</x:v>
      </x:c>
      <x:c r="F264" s="168"/>
      <x:c r="G264" s="168" t="str">
        <x:v>Not asserted</x:v>
      </x:c>
      <x:c r="H264" s="168" t="str">
        <x:v>Material has been aggressively aerated into an expanded structure.</x:v>
      </x:c>
      <x:c r="I264" s="168" t="str">
        <x:v>REUSE</x:v>
      </x:c>
      <x:c r="J264" s="168" t="str">
        <x:v>SP: Sticky process history. The process may contribute to derived structural states but does not by itself guarantee AERATED, EMULSIFIED, or FOAMED.</x:v>
      </x:c>
      <x:c r="K264" s="168" t="str">
        <x:v>DRAFT</x:v>
      </x:c>
      <x:c r="L264" s="167"/>
      <x:c r="M264" s="167"/>
      <x:c r="N264" s="167"/>
      <x:c r="O264" s="167"/>
      <x:c r="P264" s="167"/>
      <x:c r="Q264" s="167"/>
      <x:c r="R264" s="167"/>
      <x:c r="S264" s="167"/>
      <x:c r="T264" s="167"/>
      <x:c r="U264" s="167"/>
    </x:row>
    <x:row r="265" ht="130" customHeight="1">
      <x:c r="A265" s="168" t="str">
        <x:v>B057</x:v>
      </x:c>
      <x:c r="B265" s="168" t="str">
        <x:v>COOKING-128#058</x:v>
      </x:c>
      <x:c r="C265" s="168" t="str">
        <x:v>PRESENCE</x:v>
      </x:c>
      <x:c r="D265" s="168" t="str">
        <x:v>4</x:v>
      </x:c>
      <x:c r="E265" s="168" t="str">
        <x:v>AERATED</x:v>
      </x:c>
      <x:c r="F265" s="168"/>
      <x:c r="G265" s="168" t="str">
        <x:v>Not asserted</x:v>
      </x:c>
      <x:c r="H265" s="168" t="str">
        <x:v>Gas has been deliberately incorporated into the food structure.</x:v>
      </x:c>
      <x:c r="I265" s="168" t="str">
        <x:v>REUSE</x:v>
      </x:c>
      <x:c r="J265" s="168" t="str">
        <x:v>DR: Dynamic result. DERIVE+ when the relevant aeration Model threshold is met; DERIVE- if the structure loses the modeled aerated condition. FOAMED implies AERATED.</x:v>
      </x:c>
      <x:c r="K265" s="168" t="str">
        <x:v>DRAFT</x:v>
      </x:c>
      <x:c r="L265" s="167"/>
      <x:c r="M265" s="167"/>
      <x:c r="N265" s="167"/>
      <x:c r="O265" s="167"/>
      <x:c r="P265" s="167"/>
      <x:c r="Q265" s="167"/>
      <x:c r="R265" s="167"/>
      <x:c r="S265" s="167"/>
      <x:c r="T265" s="167"/>
      <x:c r="U265" s="167"/>
    </x:row>
    <x:row r="266" ht="130" customHeight="1">
      <x:c r="A266" s="168" t="str">
        <x:v>B058</x:v>
      </x:c>
      <x:c r="B266" s="168" t="str">
        <x:v>COOKING-128#059</x:v>
      </x:c>
      <x:c r="C266" s="168" t="str">
        <x:v>PRESENCE</x:v>
      </x:c>
      <x:c r="D266" s="168" t="str">
        <x:v>4</x:v>
      </x:c>
      <x:c r="E266" s="168" t="str">
        <x:v>MASHED</x:v>
      </x:c>
      <x:c r="F266" s="168"/>
      <x:c r="G266" s="168" t="str">
        <x:v>Not asserted</x:v>
      </x:c>
      <x:c r="H266" s="168" t="str">
        <x:v>Soft solid material has been compressed and broken into a coarse cohesive mass.</x:v>
      </x:c>
      <x:c r="I266" s="168" t="str">
        <x:v>REUSE</x:v>
      </x:c>
      <x:c r="J266" s="168" t="str">
        <x:v>XR: Root of dominant texture-reduction ladder. Canonical MASHED-&gt;BLENDED.</x:v>
      </x:c>
      <x:c r="K266" s="168" t="str">
        <x:v>DRAFT</x:v>
      </x:c>
      <x:c r="L266" s="167"/>
      <x:c r="M266" s="167"/>
      <x:c r="N266" s="167"/>
      <x:c r="O266" s="167"/>
      <x:c r="P266" s="167"/>
      <x:c r="Q266" s="167"/>
      <x:c r="R266" s="167"/>
      <x:c r="S266" s="167"/>
      <x:c r="T266" s="167"/>
      <x:c r="U266" s="167"/>
    </x:row>
    <x:row r="267" ht="130" customHeight="1">
      <x:c r="A267" s="168" t="str">
        <x:v>B059</x:v>
      </x:c>
      <x:c r="B267" s="168" t="str">
        <x:v>COOKING-128#060</x:v>
      </x:c>
      <x:c r="C267" s="168" t="str">
        <x:v>PRESENCE</x:v>
      </x:c>
      <x:c r="D267" s="168" t="str">
        <x:v>4</x:v>
      </x:c>
      <x:c r="E267" s="168" t="str">
        <x:v>BLENDED</x:v>
      </x:c>
      <x:c r="F267" s="168"/>
      <x:c r="G267" s="168" t="str">
        <x:v>Not asserted</x:v>
      </x:c>
      <x:c r="H267" s="168" t="str">
        <x:v>Ingredients have undergone high-speed mechanical mixing and particle reduction.</x:v>
      </x:c>
      <x:c r="I267" s="168" t="str">
        <x:v>REUSE</x:v>
      </x:c>
      <x:c r="J267" s="168" t="str">
        <x:v>XR: Canonical BLENDED-&gt;PUREED. Previous process events remain in provenance; dominant texture state is replaced.</x:v>
      </x:c>
      <x:c r="K267" s="168" t="str">
        <x:v>DRAFT</x:v>
      </x:c>
      <x:c r="L267" s="167"/>
      <x:c r="M267" s="167"/>
      <x:c r="N267" s="167"/>
      <x:c r="O267" s="167"/>
      <x:c r="P267" s="167"/>
      <x:c r="Q267" s="167"/>
      <x:c r="R267" s="167"/>
      <x:c r="S267" s="167"/>
      <x:c r="T267" s="167"/>
      <x:c r="U267" s="167"/>
    </x:row>
    <x:row r="268" ht="130" customHeight="1">
      <x:c r="A268" s="168" t="str">
        <x:v>B060</x:v>
      </x:c>
      <x:c r="B268" s="168" t="str">
        <x:v>COOKING-128#061</x:v>
      </x:c>
      <x:c r="C268" s="168" t="str">
        <x:v>PRESENCE</x:v>
      </x:c>
      <x:c r="D268" s="168" t="str">
        <x:v>4</x:v>
      </x:c>
      <x:c r="E268" s="168" t="str">
        <x:v>PUREED</x:v>
      </x:c>
      <x:c r="F268" s="168"/>
      <x:c r="G268" s="168" t="str">
        <x:v>Not asserted</x:v>
      </x:c>
      <x:c r="H268" s="168" t="str">
        <x:v>Material has been reduced into a substantially smooth semi-fluid or paste-like consistency.</x:v>
      </x:c>
      <x:c r="I268" s="168" t="str">
        <x:v>REUSE</x:v>
      </x:c>
      <x:c r="J268" s="168" t="str">
        <x:v>XR: Canonical PUREED-&gt;HOMOGENIZED where a more uniform microstructure is intentionally produced.</x:v>
      </x:c>
      <x:c r="K268" s="168" t="str">
        <x:v>DRAFT</x:v>
      </x:c>
      <x:c r="L268" s="167"/>
      <x:c r="M268" s="167"/>
      <x:c r="N268" s="167"/>
      <x:c r="O268" s="167"/>
      <x:c r="P268" s="167"/>
      <x:c r="Q268" s="167"/>
      <x:c r="R268" s="167"/>
      <x:c r="S268" s="167"/>
      <x:c r="T268" s="167"/>
      <x:c r="U268" s="167"/>
    </x:row>
    <x:row r="269" ht="130" customHeight="1">
      <x:c r="A269" s="168" t="str">
        <x:v>B061</x:v>
      </x:c>
      <x:c r="B269" s="168" t="str">
        <x:v>COOKING-128#062</x:v>
      </x:c>
      <x:c r="C269" s="168" t="str">
        <x:v>PRESENCE</x:v>
      </x:c>
      <x:c r="D269" s="168" t="str">
        <x:v>4</x:v>
      </x:c>
      <x:c r="E269" s="168" t="str">
        <x:v>HOMOGENIZED</x:v>
      </x:c>
      <x:c r="F269" s="168"/>
      <x:c r="G269" s="168" t="str">
        <x:v>Not asserted</x:v>
      </x:c>
      <x:c r="H269" s="168" t="str">
        <x:v>Material has been mechanically processed toward highly uniform particle or droplet distribution.</x:v>
      </x:c>
      <x:c r="I269" s="168" t="str">
        <x:v>REUSE</x:v>
      </x:c>
      <x:c r="J269" s="168" t="str">
        <x:v>XR: Finest named dominant texture-refinement state in v0.1. Ordinary texture-reduction Operators do not move backward.</x:v>
      </x:c>
      <x:c r="K269" s="168" t="str">
        <x:v>DRAFT</x:v>
      </x:c>
      <x:c r="L269" s="167"/>
      <x:c r="M269" s="167"/>
      <x:c r="N269" s="167"/>
      <x:c r="O269" s="167"/>
      <x:c r="P269" s="167"/>
      <x:c r="Q269" s="167"/>
      <x:c r="R269" s="167"/>
      <x:c r="S269" s="167"/>
      <x:c r="T269" s="167"/>
      <x:c r="U269" s="167"/>
    </x:row>
    <x:row r="270" ht="130" customHeight="1">
      <x:c r="A270" s="168" t="str">
        <x:v>B062</x:v>
      </x:c>
      <x:c r="B270" s="168" t="str">
        <x:v>COOKING-128#063</x:v>
      </x:c>
      <x:c r="C270" s="168" t="str">
        <x:v>PRESENCE</x:v>
      </x:c>
      <x:c r="D270" s="168" t="str">
        <x:v>4</x:v>
      </x:c>
      <x:c r="E270" s="168" t="str">
        <x:v>EMULSIFIED</x:v>
      </x:c>
      <x:c r="F270" s="168"/>
      <x:c r="G270" s="168" t="str">
        <x:v>Not asserted</x:v>
      </x:c>
      <x:c r="H270" s="168" t="str">
        <x:v>Normally immiscible liquid phases have been dispersed into a stabilized or temporarily stabilized emulsion.</x:v>
      </x:c>
      <x:c r="I270" s="168" t="str">
        <x:v>REUSE</x:v>
      </x:c>
      <x:c r="J270" s="168" t="str">
        <x:v>DR: Dynamic result. DERIVE+ when emulsion conditions pass; DERIVE- when the emulsion breaks or is otherwise invalidated.</x:v>
      </x:c>
      <x:c r="K270" s="168" t="str">
        <x:v>DRAFT</x:v>
      </x:c>
      <x:c r="L270" s="167"/>
      <x:c r="M270" s="167"/>
      <x:c r="N270" s="167"/>
      <x:c r="O270" s="167"/>
      <x:c r="P270" s="167"/>
      <x:c r="Q270" s="167"/>
      <x:c r="R270" s="167"/>
      <x:c r="S270" s="167"/>
      <x:c r="T270" s="167"/>
      <x:c r="U270" s="167"/>
    </x:row>
    <x:row r="271" ht="130" customHeight="1">
      <x:c r="A271" s="168" t="str">
        <x:v>B063</x:v>
      </x:c>
      <x:c r="B271" s="168" t="str">
        <x:v>COOKING-128#064</x:v>
      </x:c>
      <x:c r="C271" s="168" t="str">
        <x:v>PRESENCE</x:v>
      </x:c>
      <x:c r="D271" s="168" t="str">
        <x:v>4</x:v>
      </x:c>
      <x:c r="E271" s="168" t="str">
        <x:v>FOAMED</x:v>
      </x:c>
      <x:c r="F271" s="168"/>
      <x:c r="G271" s="168" t="str">
        <x:v>Not asserted</x:v>
      </x:c>
      <x:c r="H271" s="168" t="str">
        <x:v>Gas has been dispersed throughout a liquid or semi-solid matrix to form a foam structure.</x:v>
      </x:c>
      <x:c r="I271" s="168" t="str">
        <x:v>REUSE</x:v>
      </x:c>
      <x:c r="J271" s="168" t="str">
        <x:v>DR: Dynamic result. IMPLY(FOAMED-&gt;AERATED). Clearing AERATED necessarily clears FOAMED.</x:v>
      </x:c>
      <x:c r="K271" s="168" t="str">
        <x:v>DRAFT</x:v>
      </x:c>
      <x:c r="L271" s="167"/>
      <x:c r="M271" s="167"/>
      <x:c r="N271" s="167"/>
      <x:c r="O271" s="167"/>
      <x:c r="P271" s="167"/>
      <x:c r="Q271" s="167"/>
      <x:c r="R271" s="167"/>
      <x:c r="S271" s="167"/>
      <x:c r="T271" s="167"/>
      <x:c r="U271" s="167"/>
    </x:row>
    <x:row r="272" ht="130" customHeight="1">
      <x:c r="A272" s="168" t="str">
        <x:v>B064</x:v>
      </x:c>
      <x:c r="B272" s="168" t="str">
        <x:v>COOKING-128#065</x:v>
      </x:c>
      <x:c r="C272" s="168" t="str">
        <x:v>PRESENCE</x:v>
      </x:c>
      <x:c r="D272" s="168" t="str">
        <x:v>4</x:v>
      </x:c>
      <x:c r="E272" s="168" t="str">
        <x:v>SOAKED</x:v>
      </x:c>
      <x:c r="F272" s="168"/>
      <x:c r="G272" s="168" t="str">
        <x:v>Not asserted</x:v>
      </x:c>
      <x:c r="H272" s="168" t="str">
        <x:v>Food has remained immersed in liquid long enough for meaningful hydration, extraction, or exchange.</x:v>
      </x:c>
      <x:c r="I272" s="168" t="str">
        <x:v>REUSE</x:v>
      </x:c>
      <x:c r="J272" s="168" t="str">
        <x:v>SP: Sticky process state. It may lead to REHYDRATED through a moisture/uptake Model but does not guarantee it.</x:v>
      </x:c>
      <x:c r="K272" s="168" t="str">
        <x:v>DRAFT</x:v>
      </x:c>
      <x:c r="L272" s="167"/>
      <x:c r="M272" s="167"/>
      <x:c r="N272" s="167"/>
      <x:c r="O272" s="167"/>
      <x:c r="P272" s="167"/>
      <x:c r="Q272" s="167"/>
      <x:c r="R272" s="167"/>
      <x:c r="S272" s="167"/>
      <x:c r="T272" s="167"/>
      <x:c r="U272" s="167"/>
    </x:row>
    <x:row r="273" ht="130" customHeight="1">
      <x:c r="A273" s="168" t="str">
        <x:v>B065</x:v>
      </x:c>
      <x:c r="B273" s="168" t="str">
        <x:v>COOKING-128#066</x:v>
      </x:c>
      <x:c r="C273" s="168" t="str">
        <x:v>PRESENCE</x:v>
      </x:c>
      <x:c r="D273" s="168" t="str">
        <x:v>4</x:v>
      </x:c>
      <x:c r="E273" s="168" t="str">
        <x:v>REHYDRATED</x:v>
      </x:c>
      <x:c r="F273" s="168"/>
      <x:c r="G273" s="168" t="str">
        <x:v>Not asserted</x:v>
      </x:c>
      <x:c r="H273" s="168" t="str">
        <x:v>Previously dried material has absorbed liquid and regained substantial moisture.</x:v>
      </x:c>
      <x:c r="I273" s="168" t="str">
        <x:v>REUSE</x:v>
      </x:c>
      <x:c r="J273" s="168" t="str">
        <x:v>DR: Dynamic result. Commonly DERIVE+ after SOAKED plus a moisture threshold; may DERIVE- after subsequent drying/dehydration if current rehydration is no longer true.</x:v>
      </x:c>
      <x:c r="K273" s="168" t="str">
        <x:v>DRAFT</x:v>
      </x:c>
      <x:c r="L273" s="167"/>
      <x:c r="M273" s="167"/>
      <x:c r="N273" s="167"/>
      <x:c r="O273" s="167"/>
      <x:c r="P273" s="167"/>
      <x:c r="Q273" s="167"/>
      <x:c r="R273" s="167"/>
      <x:c r="S273" s="167"/>
      <x:c r="T273" s="167"/>
      <x:c r="U273" s="167"/>
    </x:row>
    <x:row r="274" ht="130" customHeight="1">
      <x:c r="A274" s="168" t="str">
        <x:v>B066</x:v>
      </x:c>
      <x:c r="B274" s="168" t="str">
        <x:v>COOKING-128#067</x:v>
      </x:c>
      <x:c r="C274" s="168" t="str">
        <x:v>PRESENCE</x:v>
      </x:c>
      <x:c r="D274" s="168" t="str">
        <x:v>4</x:v>
      </x:c>
      <x:c r="E274" s="168" t="str">
        <x:v>DRAINED</x:v>
      </x:c>
      <x:c r="F274" s="168"/>
      <x:c r="G274" s="168" t="str">
        <x:v>Not asserted</x:v>
      </x:c>
      <x:c r="H274" s="168" t="str">
        <x:v>Free liquid has been intentionally removed primarily by gravity.</x:v>
      </x:c>
      <x:c r="I274" s="168" t="str">
        <x:v>REUSE</x:v>
      </x:c>
      <x:c r="J274" s="168" t="str">
        <x:v>SP: Sticky conditioning/process state. Multiple conditioning states may coexist; no automatic implication is assumed unless a Model/Ruleset declares it.</x:v>
      </x:c>
      <x:c r="K274" s="168" t="str">
        <x:v>DRAFT</x:v>
      </x:c>
      <x:c r="L274" s="167"/>
      <x:c r="M274" s="167"/>
      <x:c r="N274" s="167"/>
      <x:c r="O274" s="167"/>
      <x:c r="P274" s="167"/>
      <x:c r="Q274" s="167"/>
      <x:c r="R274" s="167"/>
      <x:c r="S274" s="167"/>
      <x:c r="T274" s="167"/>
      <x:c r="U274" s="167"/>
    </x:row>
    <x:row r="275" ht="130" customHeight="1">
      <x:c r="A275" s="168" t="str">
        <x:v>B067</x:v>
      </x:c>
      <x:c r="B275" s="168" t="str">
        <x:v>COOKING-128#068</x:v>
      </x:c>
      <x:c r="C275" s="168" t="str">
        <x:v>PRESENCE</x:v>
      </x:c>
      <x:c r="D275" s="168" t="str">
        <x:v>4</x:v>
      </x:c>
      <x:c r="E275" s="168" t="str">
        <x:v>STRAINED</x:v>
      </x:c>
      <x:c r="F275" s="168"/>
      <x:c r="G275" s="168" t="str">
        <x:v>Not asserted</x:v>
      </x:c>
      <x:c r="H275" s="168" t="str">
        <x:v>Solids and liquids have been separated through a mesh, sieve, cloth, or similar barrier.</x:v>
      </x:c>
      <x:c r="I275" s="168" t="str">
        <x:v>REUSE</x:v>
      </x:c>
      <x:c r="J275" s="168" t="str">
        <x:v>SP: Sticky conditioning/process state. Multiple conditioning states may coexist; no automatic implication is assumed unless a Model/Ruleset declares it.</x:v>
      </x:c>
      <x:c r="K275" s="168" t="str">
        <x:v>DRAFT</x:v>
      </x:c>
      <x:c r="L275" s="167"/>
      <x:c r="M275" s="167"/>
      <x:c r="N275" s="167"/>
      <x:c r="O275" s="167"/>
      <x:c r="P275" s="167"/>
      <x:c r="Q275" s="167"/>
      <x:c r="R275" s="167"/>
      <x:c r="S275" s="167"/>
      <x:c r="T275" s="167"/>
      <x:c r="U275" s="167"/>
    </x:row>
    <x:row r="276" ht="130" customHeight="1">
      <x:c r="A276" s="168" t="str">
        <x:v>B068</x:v>
      </x:c>
      <x:c r="B276" s="168" t="str">
        <x:v>COOKING-128#069</x:v>
      </x:c>
      <x:c r="C276" s="168" t="str">
        <x:v>PRESENCE</x:v>
      </x:c>
      <x:c r="D276" s="168" t="str">
        <x:v>4</x:v>
      </x:c>
      <x:c r="E276" s="168" t="str">
        <x:v>MARINATED</x:v>
      </x:c>
      <x:c r="F276" s="168"/>
      <x:c r="G276" s="168" t="str">
        <x:v>Not asserted</x:v>
      </x:c>
      <x:c r="H276" s="168" t="str">
        <x:v>Food has been exposed to a flavored liquid or paste for sufficient time to alter its surface composition or flavor.</x:v>
      </x:c>
      <x:c r="I276" s="168" t="str">
        <x:v>REUSE</x:v>
      </x:c>
      <x:c r="J276" s="168" t="str">
        <x:v>SP: Sticky conditioning/process state. Multiple conditioning states may coexist; no automatic implication is assumed unless a Model/Ruleset declares it.</x:v>
      </x:c>
      <x:c r="K276" s="168" t="str">
        <x:v>DRAFT</x:v>
      </x:c>
      <x:c r="L276" s="167"/>
      <x:c r="M276" s="167"/>
      <x:c r="N276" s="167"/>
      <x:c r="O276" s="167"/>
      <x:c r="P276" s="167"/>
      <x:c r="Q276" s="167"/>
      <x:c r="R276" s="167"/>
      <x:c r="S276" s="167"/>
      <x:c r="T276" s="167"/>
      <x:c r="U276" s="167"/>
    </x:row>
    <x:row r="277" ht="130" customHeight="1">
      <x:c r="A277" s="168" t="str">
        <x:v>B069</x:v>
      </x:c>
      <x:c r="B277" s="168" t="str">
        <x:v>COOKING-128#070</x:v>
      </x:c>
      <x:c r="C277" s="168" t="str">
        <x:v>PRESENCE</x:v>
      </x:c>
      <x:c r="D277" s="168" t="str">
        <x:v>4</x:v>
      </x:c>
      <x:c r="E277" s="168" t="str">
        <x:v>BRINED</x:v>
      </x:c>
      <x:c r="F277" s="168"/>
      <x:c r="G277" s="168" t="str">
        <x:v>Not asserted</x:v>
      </x:c>
      <x:c r="H277" s="168" t="str">
        <x:v>Food has undergone controlled exposure to a salt-containing solution.</x:v>
      </x:c>
      <x:c r="I277" s="168" t="str">
        <x:v>REUSE</x:v>
      </x:c>
      <x:c r="J277" s="168" t="str">
        <x:v>SP: Sticky conditioning/process state. Multiple conditioning states may coexist; no automatic implication is assumed unless a Model/Ruleset declares it.</x:v>
      </x:c>
      <x:c r="K277" s="168" t="str">
        <x:v>DRAFT</x:v>
      </x:c>
      <x:c r="L277" s="167"/>
      <x:c r="M277" s="167"/>
      <x:c r="N277" s="167"/>
      <x:c r="O277" s="167"/>
      <x:c r="P277" s="167"/>
      <x:c r="Q277" s="167"/>
      <x:c r="R277" s="167"/>
      <x:c r="S277" s="167"/>
      <x:c r="T277" s="167"/>
      <x:c r="U277" s="167"/>
    </x:row>
    <x:row r="278" ht="130" customHeight="1">
      <x:c r="A278" s="168" t="str">
        <x:v>B070</x:v>
      </x:c>
      <x:c r="B278" s="168" t="str">
        <x:v>COOKING-128#071</x:v>
      </x:c>
      <x:c r="C278" s="168" t="str">
        <x:v>PRESENCE</x:v>
      </x:c>
      <x:c r="D278" s="168" t="str">
        <x:v>4</x:v>
      </x:c>
      <x:c r="E278" s="168" t="str">
        <x:v>PICKLED</x:v>
      </x:c>
      <x:c r="F278" s="168"/>
      <x:c r="G278" s="168" t="str">
        <x:v>Not asserted</x:v>
      </x:c>
      <x:c r="H278" s="168" t="str">
        <x:v>Food has undergone preservation or flavor transformation through acidic or fermentation-associated pickling conditions.</x:v>
      </x:c>
      <x:c r="I278" s="168" t="str">
        <x:v>REUSE</x:v>
      </x:c>
      <x:c r="J278" s="168" t="str">
        <x:v>SP: Sticky conditioning/process state. Multiple conditioning states may coexist; no automatic implication is assumed unless a Model/Ruleset declares it.</x:v>
      </x:c>
      <x:c r="K278" s="168" t="str">
        <x:v>DRAFT</x:v>
      </x:c>
      <x:c r="L278" s="167"/>
      <x:c r="M278" s="167"/>
      <x:c r="N278" s="167"/>
      <x:c r="O278" s="167"/>
      <x:c r="P278" s="167"/>
      <x:c r="Q278" s="167"/>
      <x:c r="R278" s="167"/>
      <x:c r="S278" s="167"/>
      <x:c r="T278" s="167"/>
      <x:c r="U278" s="167"/>
    </x:row>
    <x:row r="279" ht="130" customHeight="1">
      <x:c r="A279" s="168" t="str">
        <x:v>B071</x:v>
      </x:c>
      <x:c r="B279" s="168" t="str">
        <x:v>COOKING-128#072</x:v>
      </x:c>
      <x:c r="C279" s="168" t="str">
        <x:v>PRESENCE</x:v>
      </x:c>
      <x:c r="D279" s="168" t="str">
        <x:v>4</x:v>
      </x:c>
      <x:c r="E279" s="168" t="str">
        <x:v>FERMENTED</x:v>
      </x:c>
      <x:c r="F279" s="168"/>
      <x:c r="G279" s="168" t="str">
        <x:v>Not asserted</x:v>
      </x:c>
      <x:c r="H279" s="168" t="str">
        <x:v>Food has undergone a deliberate biologically mediated fermentation process.</x:v>
      </x:c>
      <x:c r="I279" s="168" t="str">
        <x:v>REUSE</x:v>
      </x:c>
      <x:c r="J279" s="168" t="str">
        <x:v>SP: Sticky conditioning/process state. Multiple conditioning states may coexist; no automatic implication is assumed unless a Model/Ruleset declares it.</x:v>
      </x:c>
      <x:c r="K279" s="168" t="str">
        <x:v>DRAFT</x:v>
      </x:c>
      <x:c r="L279" s="167"/>
      <x:c r="M279" s="167"/>
      <x:c r="N279" s="167"/>
      <x:c r="O279" s="167"/>
      <x:c r="P279" s="167"/>
      <x:c r="Q279" s="167"/>
      <x:c r="R279" s="167"/>
      <x:c r="S279" s="167"/>
      <x:c r="T279" s="167"/>
      <x:c r="U279" s="167"/>
    </x:row>
    <x:row r="280" ht="130" customHeight="1">
      <x:c r="A280" s="168" t="str">
        <x:v>B072</x:v>
      </x:c>
      <x:c r="B280" s="168" t="str">
        <x:v>COOKING-128#073</x:v>
      </x:c>
      <x:c r="C280" s="168" t="str">
        <x:v>PRESENCE</x:v>
      </x:c>
      <x:c r="D280" s="168" t="str">
        <x:v>4</x:v>
      </x:c>
      <x:c r="E280" s="168" t="str">
        <x:v>CURED</x:v>
      </x:c>
      <x:c r="F280" s="168"/>
      <x:c r="G280" s="168" t="str">
        <x:v>Not asserted</x:v>
      </x:c>
      <x:c r="H280" s="168" t="str">
        <x:v>Food has undergone a deliberate preservation/transformation treatment using salt, sugar, curing agents, drying, or related controlled processes.</x:v>
      </x:c>
      <x:c r="I280" s="168" t="str">
        <x:v>REUSE</x:v>
      </x:c>
      <x:c r="J280" s="168" t="str">
        <x:v>SP: Sticky conditioning/process state. Multiple conditioning states may coexist; no automatic implication is assumed unless a Model/Ruleset declares it.</x:v>
      </x:c>
      <x:c r="K280" s="168" t="str">
        <x:v>DRAFT</x:v>
      </x:c>
      <x:c r="L280" s="167"/>
      <x:c r="M280" s="167"/>
      <x:c r="N280" s="167"/>
      <x:c r="O280" s="167"/>
      <x:c r="P280" s="167"/>
      <x:c r="Q280" s="167"/>
      <x:c r="R280" s="167"/>
      <x:c r="S280" s="167"/>
      <x:c r="T280" s="167"/>
      <x:c r="U280" s="167"/>
    </x:row>
    <x:row r="281" ht="130" customHeight="1">
      <x:c r="A281" s="168" t="str">
        <x:v>B073</x:v>
      </x:c>
      <x:c r="B281" s="168" t="str">
        <x:v>COOKING-128#074</x:v>
      </x:c>
      <x:c r="C281" s="168" t="str">
        <x:v>PRESENCE</x:v>
      </x:c>
      <x:c r="D281" s="168" t="str">
        <x:v>4</x:v>
      </x:c>
      <x:c r="E281" s="168" t="str">
        <x:v>INFUSED</x:v>
      </x:c>
      <x:c r="F281" s="168"/>
      <x:c r="G281" s="168" t="str">
        <x:v>Not asserted</x:v>
      </x:c>
      <x:c r="H281" s="168" t="str">
        <x:v>Flavor/aromatic compounds have been transferred from one ingredient into another medium.</x:v>
      </x:c>
      <x:c r="I281" s="168" t="str">
        <x:v>REUSE</x:v>
      </x:c>
      <x:c r="J281" s="168" t="str">
        <x:v>SP: Sticky conditioning/process state. Multiple conditioning states may coexist; no automatic implication is assumed unless a Model/Ruleset declares it.</x:v>
      </x:c>
      <x:c r="K281" s="168" t="str">
        <x:v>DRAFT</x:v>
      </x:c>
      <x:c r="L281" s="167"/>
      <x:c r="M281" s="167"/>
      <x:c r="N281" s="167"/>
      <x:c r="O281" s="167"/>
      <x:c r="P281" s="167"/>
      <x:c r="Q281" s="167"/>
      <x:c r="R281" s="167"/>
      <x:c r="S281" s="167"/>
      <x:c r="T281" s="167"/>
      <x:c r="U281" s="167"/>
    </x:row>
    <x:row r="282" ht="130" customHeight="1">
      <x:c r="A282" s="168" t="str">
        <x:v>B074</x:v>
      </x:c>
      <x:c r="B282" s="168" t="str">
        <x:v>COOKING-128#075</x:v>
      </x:c>
      <x:c r="C282" s="168" t="str">
        <x:v>PRESENCE</x:v>
      </x:c>
      <x:c r="D282" s="168" t="str">
        <x:v>4</x:v>
      </x:c>
      <x:c r="E282" s="168" t="str">
        <x:v>STEEPED</x:v>
      </x:c>
      <x:c r="F282" s="168"/>
      <x:c r="G282" s="168" t="str">
        <x:v>Not asserted</x:v>
      </x:c>
      <x:c r="H282" s="168" t="str">
        <x:v>Material has remained in liquid for extraction of soluble or aromatic components.</x:v>
      </x:c>
      <x:c r="I282" s="168" t="str">
        <x:v>REUSE</x:v>
      </x:c>
      <x:c r="J282" s="168" t="str">
        <x:v>SP: Sticky process state. A declared extraction Model may derive or authorize INFUSED; steeping alone does not universally imply infusion.</x:v>
      </x:c>
      <x:c r="K282" s="168" t="str">
        <x:v>DRAFT</x:v>
      </x:c>
      <x:c r="L282" s="167"/>
      <x:c r="M282" s="167"/>
      <x:c r="N282" s="167"/>
      <x:c r="O282" s="167"/>
      <x:c r="P282" s="167"/>
      <x:c r="Q282" s="167"/>
      <x:c r="R282" s="167"/>
      <x:c r="S282" s="167"/>
      <x:c r="T282" s="167"/>
      <x:c r="U282" s="167"/>
    </x:row>
    <x:row r="283" ht="130" customHeight="1">
      <x:c r="A283" s="168" t="str">
        <x:v>B075</x:v>
      </x:c>
      <x:c r="B283" s="168" t="str">
        <x:v>COOKING-128#076</x:v>
      </x:c>
      <x:c r="C283" s="168" t="str">
        <x:v>PRESENCE</x:v>
      </x:c>
      <x:c r="D283" s="168" t="str">
        <x:v>4</x:v>
      </x:c>
      <x:c r="E283" s="168" t="str">
        <x:v>SEASONED</x:v>
      </x:c>
      <x:c r="F283" s="168"/>
      <x:c r="G283" s="168" t="str">
        <x:v>Not asserted</x:v>
      </x:c>
      <x:c r="H283" s="168" t="str">
        <x:v>Flavoring agents have been deliberately applied to alter taste/aroma.</x:v>
      </x:c>
      <x:c r="I283" s="168" t="str">
        <x:v>REUSE</x:v>
      </x:c>
      <x:c r="J283" s="168" t="str">
        <x:v>SP: Sticky conditioning/process state. Multiple conditioning states may coexist; no automatic implication is assumed unless a Model/Ruleset declares it.</x:v>
      </x:c>
      <x:c r="K283" s="168" t="str">
        <x:v>DRAFT</x:v>
      </x:c>
      <x:c r="L283" s="167"/>
      <x:c r="M283" s="167"/>
      <x:c r="N283" s="167"/>
      <x:c r="O283" s="167"/>
      <x:c r="P283" s="167"/>
      <x:c r="Q283" s="167"/>
      <x:c r="R283" s="167"/>
      <x:c r="S283" s="167"/>
      <x:c r="T283" s="167"/>
      <x:c r="U283" s="167"/>
    </x:row>
    <x:row r="284" ht="130" customHeight="1">
      <x:c r="A284" s="168" t="str">
        <x:v>B076</x:v>
      </x:c>
      <x:c r="B284" s="168" t="str">
        <x:v>COOKING-128#077</x:v>
      </x:c>
      <x:c r="C284" s="168" t="str">
        <x:v>PRESENCE</x:v>
      </x:c>
      <x:c r="D284" s="168" t="str">
        <x:v>4</x:v>
      </x:c>
      <x:c r="E284" s="168" t="str">
        <x:v>OILED</x:v>
      </x:c>
      <x:c r="F284" s="168"/>
      <x:c r="G284" s="168" t="str">
        <x:v>Not asserted</x:v>
      </x:c>
      <x:c r="H284" s="168" t="str">
        <x:v>A deliberate surface coating of oil or culinary fat has been applied.</x:v>
      </x:c>
      <x:c r="I284" s="168" t="str">
        <x:v>REUSE</x:v>
      </x:c>
      <x:c r="J284" s="168" t="str">
        <x:v>SP: Sticky conditioning/process state. Multiple conditioning states may coexist; no automatic implication is assumed unless a Model/Ruleset declares it.</x:v>
      </x:c>
      <x:c r="K284" s="168" t="str">
        <x:v>DRAFT</x:v>
      </x:c>
      <x:c r="L284" s="167"/>
      <x:c r="M284" s="167"/>
      <x:c r="N284" s="167"/>
      <x:c r="O284" s="167"/>
      <x:c r="P284" s="167"/>
      <x:c r="Q284" s="167"/>
      <x:c r="R284" s="167"/>
      <x:c r="S284" s="167"/>
      <x:c r="T284" s="167"/>
      <x:c r="U284" s="167"/>
    </x:row>
    <x:row r="285" ht="130" customHeight="1">
      <x:c r="A285" s="168" t="str">
        <x:v>B077</x:v>
      </x:c>
      <x:c r="B285" s="168" t="str">
        <x:v>COOKING-128#078</x:v>
      </x:c>
      <x:c r="C285" s="168" t="str">
        <x:v>PRESENCE</x:v>
      </x:c>
      <x:c r="D285" s="168" t="str">
        <x:v>4</x:v>
      </x:c>
      <x:c r="E285" s="168" t="str">
        <x:v>DREDGED</x:v>
      </x:c>
      <x:c r="F285" s="168"/>
      <x:c r="G285" s="168" t="str">
        <x:v>Not asserted</x:v>
      </x:c>
      <x:c r="H285" s="168" t="str">
        <x:v>Surface has been coated with a dry particulate layer such as flour or starch.</x:v>
      </x:c>
      <x:c r="I285" s="168" t="str">
        <x:v>REUSE</x:v>
      </x:c>
      <x:c r="J285" s="168" t="str">
        <x:v>XB: Current outer coating-stage member. Legal entry from no coating; may transition to BATTERED or BREADED. Entering another coating-stage member clears this bit.</x:v>
      </x:c>
      <x:c r="K285" s="168" t="str">
        <x:v>DRAFT</x:v>
      </x:c>
      <x:c r="L285" s="167"/>
      <x:c r="M285" s="167"/>
      <x:c r="N285" s="167"/>
      <x:c r="O285" s="167"/>
      <x:c r="P285" s="167"/>
      <x:c r="Q285" s="167"/>
      <x:c r="R285" s="167"/>
      <x:c r="S285" s="167"/>
      <x:c r="T285" s="167"/>
      <x:c r="U285" s="167"/>
    </x:row>
    <x:row r="286" ht="130" customHeight="1">
      <x:c r="A286" s="168" t="str">
        <x:v>B078</x:v>
      </x:c>
      <x:c r="B286" s="168" t="str">
        <x:v>COOKING-128#079</x:v>
      </x:c>
      <x:c r="C286" s="168" t="str">
        <x:v>PRESENCE</x:v>
      </x:c>
      <x:c r="D286" s="168" t="str">
        <x:v>4</x:v>
      </x:c>
      <x:c r="E286" s="168" t="str">
        <x:v>BATTERED</x:v>
      </x:c>
      <x:c r="F286" s="168"/>
      <x:c r="G286" s="168" t="str">
        <x:v>Not asserted</x:v>
      </x:c>
      <x:c r="H286" s="168" t="str">
        <x:v>Surface has been coated with a wet batter.</x:v>
      </x:c>
      <x:c r="I286" s="168" t="str">
        <x:v>REUSE</x:v>
      </x:c>
      <x:c r="J286" s="168" t="str">
        <x:v>XB: Current outer coating-stage member. Legal entry from no coating or DREDGED; may transition to BREADED. Entering another coating-stage member clears this bit.</x:v>
      </x:c>
      <x:c r="K286" s="168" t="str">
        <x:v>DRAFT</x:v>
      </x:c>
      <x:c r="L286" s="167"/>
      <x:c r="M286" s="167"/>
      <x:c r="N286" s="167"/>
      <x:c r="O286" s="167"/>
      <x:c r="P286" s="167"/>
      <x:c r="Q286" s="167"/>
      <x:c r="R286" s="167"/>
      <x:c r="S286" s="167"/>
      <x:c r="T286" s="167"/>
      <x:c r="U286" s="167"/>
    </x:row>
    <x:row r="287" ht="130" customHeight="1">
      <x:c r="A287" s="168" t="str">
        <x:v>B079</x:v>
      </x:c>
      <x:c r="B287" s="168" t="str">
        <x:v>COOKING-128#080</x:v>
      </x:c>
      <x:c r="C287" s="168" t="str">
        <x:v>PRESENCE</x:v>
      </x:c>
      <x:c r="D287" s="168" t="str">
        <x:v>4</x:v>
      </x:c>
      <x:c r="E287" s="168" t="str">
        <x:v>BREADED</x:v>
      </x:c>
      <x:c r="F287" s="168"/>
      <x:c r="G287" s="168" t="str">
        <x:v>Not asserted</x:v>
      </x:c>
      <x:c r="H287" s="168" t="str">
        <x:v>Surface has been coated with breadcrumbs, crumbs, meal, or similar particulate coating.</x:v>
      </x:c>
      <x:c r="I287" s="168" t="str">
        <x:v>REUSE</x:v>
      </x:c>
      <x:c r="J287" s="168" t="str">
        <x:v>XB: Current outer coating-stage member. Legal entry from no coating, DREDGED, or BATTERED. Prior coating steps survive in Transition Events rather than multiple active coating-stage bits.</x:v>
      </x:c>
      <x:c r="K287" s="168" t="str">
        <x:v>DRAFT</x:v>
      </x:c>
      <x:c r="L287" s="167"/>
      <x:c r="M287" s="167"/>
      <x:c r="N287" s="167"/>
      <x:c r="O287" s="167"/>
      <x:c r="P287" s="167"/>
      <x:c r="Q287" s="167"/>
      <x:c r="R287" s="167"/>
      <x:c r="S287" s="167"/>
      <x:c r="T287" s="167"/>
      <x:c r="U287" s="167"/>
    </x:row>
    <x:row r="288" ht="130" customHeight="1">
      <x:c r="A288" s="168" t="str">
        <x:v>B080</x:v>
      </x:c>
      <x:c r="B288" s="168" t="str">
        <x:v>COOKING-128#081</x:v>
      </x:c>
      <x:c r="C288" s="168" t="str">
        <x:v>PRESENCE</x:v>
      </x:c>
      <x:c r="D288" s="168" t="str">
        <x:v>4</x:v>
      </x:c>
      <x:c r="E288" s="168" t="str">
        <x:v>WARMED</x:v>
      </x:c>
      <x:c r="F288" s="168"/>
      <x:c r="G288" s="168" t="str">
        <x:v>Not asserted</x:v>
      </x:c>
      <x:c r="H288" s="168" t="str">
        <x:v>Temperature has been raised without intentionally producing a stronger named cooking transformation.</x:v>
      </x:c>
      <x:c r="I288" s="168" t="str">
        <x:v>REUSE</x:v>
      </x:c>
      <x:c r="J288" s="168" t="str">
        <x:v>SP: Sticky thermal-method history. Setting this bit does not clear other thermal methods and does not by itself imply a resultant state such as BROWNED, SOFTENED, or CRISPED.</x:v>
      </x:c>
      <x:c r="K288" s="168" t="str">
        <x:v>DRAFT</x:v>
      </x:c>
      <x:c r="L288" s="167"/>
      <x:c r="M288" s="167"/>
      <x:c r="N288" s="167"/>
      <x:c r="O288" s="167"/>
      <x:c r="P288" s="167"/>
      <x:c r="Q288" s="167"/>
      <x:c r="R288" s="167"/>
      <x:c r="S288" s="167"/>
      <x:c r="T288" s="167"/>
      <x:c r="U288" s="167"/>
    </x:row>
    <x:row r="289" ht="130" customHeight="1">
      <x:c r="A289" s="168" t="str">
        <x:v>B081</x:v>
      </x:c>
      <x:c r="B289" s="168" t="str">
        <x:v>COOKING-128#082</x:v>
      </x:c>
      <x:c r="C289" s="168" t="str">
        <x:v>PRESENCE</x:v>
      </x:c>
      <x:c r="D289" s="168" t="str">
        <x:v>4</x:v>
      </x:c>
      <x:c r="E289" s="168" t="str">
        <x:v>BLANCHED</x:v>
      </x:c>
      <x:c r="F289" s="168"/>
      <x:c r="G289" s="168" t="str">
        <x:v>Not asserted</x:v>
      </x:c>
      <x:c r="H289" s="168" t="str">
        <x:v>Food has undergone brief high-temperature contact, typically followed by removal or cooling.</x:v>
      </x:c>
      <x:c r="I289" s="168" t="str">
        <x:v>REUSE</x:v>
      </x:c>
      <x:c r="J289" s="168" t="str">
        <x:v>SP: Sticky thermal-method history. Setting this bit does not clear other thermal methods and does not by itself imply a resultant state such as BROWNED, SOFTENED, or CRISPED.</x:v>
      </x:c>
      <x:c r="K289" s="168" t="str">
        <x:v>DRAFT</x:v>
      </x:c>
      <x:c r="L289" s="167"/>
      <x:c r="M289" s="167"/>
      <x:c r="N289" s="167"/>
      <x:c r="O289" s="167"/>
      <x:c r="P289" s="167"/>
      <x:c r="Q289" s="167"/>
      <x:c r="R289" s="167"/>
      <x:c r="S289" s="167"/>
      <x:c r="T289" s="167"/>
      <x:c r="U289" s="167"/>
    </x:row>
    <x:row r="290" ht="130" customHeight="1">
      <x:c r="A290" s="168" t="str">
        <x:v>B082</x:v>
      </x:c>
      <x:c r="B290" s="168" t="str">
        <x:v>COOKING-128#083</x:v>
      </x:c>
      <x:c r="C290" s="168" t="str">
        <x:v>PRESENCE</x:v>
      </x:c>
      <x:c r="D290" s="168" t="str">
        <x:v>4</x:v>
      </x:c>
      <x:c r="E290" s="168" t="str">
        <x:v>BOILED</x:v>
      </x:c>
      <x:c r="F290" s="168"/>
      <x:c r="G290" s="168" t="str">
        <x:v>Not asserted</x:v>
      </x:c>
      <x:c r="H290" s="168" t="str">
        <x:v>Food has been cooked in or through vigorously boiling liquid.</x:v>
      </x:c>
      <x:c r="I290" s="168" t="str">
        <x:v>REUSE</x:v>
      </x:c>
      <x:c r="J290" s="168" t="str">
        <x:v>SP: Sticky thermal-method history. Setting this bit does not clear other thermal methods and does not by itself imply a resultant state such as BROWNED, SOFTENED, or CRISPED.</x:v>
      </x:c>
      <x:c r="K290" s="168" t="str">
        <x:v>DRAFT</x:v>
      </x:c>
      <x:c r="L290" s="167"/>
      <x:c r="M290" s="167"/>
      <x:c r="N290" s="167"/>
      <x:c r="O290" s="167"/>
      <x:c r="P290" s="167"/>
      <x:c r="Q290" s="167"/>
      <x:c r="R290" s="167"/>
      <x:c r="S290" s="167"/>
      <x:c r="T290" s="167"/>
      <x:c r="U290" s="167"/>
    </x:row>
    <x:row r="291" ht="130" customHeight="1">
      <x:c r="A291" s="168" t="str">
        <x:v>B083</x:v>
      </x:c>
      <x:c r="B291" s="168" t="str">
        <x:v>COOKING-128#084</x:v>
      </x:c>
      <x:c r="C291" s="168" t="str">
        <x:v>PRESENCE</x:v>
      </x:c>
      <x:c r="D291" s="168" t="str">
        <x:v>4</x:v>
      </x:c>
      <x:c r="E291" s="168" t="str">
        <x:v>SIMMERED</x:v>
      </x:c>
      <x:c r="F291" s="168"/>
      <x:c r="G291" s="168" t="str">
        <x:v>Not asserted</x:v>
      </x:c>
      <x:c r="H291" s="168" t="str">
        <x:v>Food has been cooked in liquid below vigorous boiling.</x:v>
      </x:c>
      <x:c r="I291" s="168" t="str">
        <x:v>REUSE</x:v>
      </x:c>
      <x:c r="J291" s="168" t="str">
        <x:v>SP: Sticky thermal-method history. Setting this bit does not clear other thermal methods and does not by itself imply a resultant state such as BROWNED, SOFTENED, or CRISPED.</x:v>
      </x:c>
      <x:c r="K291" s="168" t="str">
        <x:v>DRAFT</x:v>
      </x:c>
      <x:c r="L291" s="167"/>
      <x:c r="M291" s="167"/>
      <x:c r="N291" s="167"/>
      <x:c r="O291" s="167"/>
      <x:c r="P291" s="167"/>
      <x:c r="Q291" s="167"/>
      <x:c r="R291" s="167"/>
      <x:c r="S291" s="167"/>
      <x:c r="T291" s="167"/>
      <x:c r="U291" s="167"/>
    </x:row>
    <x:row r="292" ht="130" customHeight="1">
      <x:c r="A292" s="168" t="str">
        <x:v>B084</x:v>
      </x:c>
      <x:c r="B292" s="168" t="str">
        <x:v>COOKING-128#085</x:v>
      </x:c>
      <x:c r="C292" s="168" t="str">
        <x:v>PRESENCE</x:v>
      </x:c>
      <x:c r="D292" s="168" t="str">
        <x:v>4</x:v>
      </x:c>
      <x:c r="E292" s="168" t="str">
        <x:v>POACHED</x:v>
      </x:c>
      <x:c r="F292" s="168"/>
      <x:c r="G292" s="168" t="str">
        <x:v>Not asserted</x:v>
      </x:c>
      <x:c r="H292" s="168" t="str">
        <x:v>Food has been gently cooked while substantially surrounded by hot liquid below a vigorous boil.</x:v>
      </x:c>
      <x:c r="I292" s="168" t="str">
        <x:v>REUSE</x:v>
      </x:c>
      <x:c r="J292" s="168" t="str">
        <x:v>SP: Sticky thermal-method history. Setting this bit does not clear other thermal methods and does not by itself imply a resultant state such as BROWNED, SOFTENED, or CRISPED.</x:v>
      </x:c>
      <x:c r="K292" s="168" t="str">
        <x:v>DRAFT</x:v>
      </x:c>
      <x:c r="L292" s="167"/>
      <x:c r="M292" s="167"/>
      <x:c r="N292" s="167"/>
      <x:c r="O292" s="167"/>
      <x:c r="P292" s="167"/>
      <x:c r="Q292" s="167"/>
      <x:c r="R292" s="167"/>
      <x:c r="S292" s="167"/>
      <x:c r="T292" s="167"/>
      <x:c r="U292" s="167"/>
    </x:row>
    <x:row r="293" ht="130" customHeight="1">
      <x:c r="A293" s="168" t="str">
        <x:v>B085</x:v>
      </x:c>
      <x:c r="B293" s="168" t="str">
        <x:v>COOKING-128#086</x:v>
      </x:c>
      <x:c r="C293" s="168" t="str">
        <x:v>PRESENCE</x:v>
      </x:c>
      <x:c r="D293" s="168" t="str">
        <x:v>4</x:v>
      </x:c>
      <x:c r="E293" s="168" t="str">
        <x:v>STEAMED</x:v>
      </x:c>
      <x:c r="F293" s="168"/>
      <x:c r="G293" s="168" t="str">
        <x:v>Not asserted</x:v>
      </x:c>
      <x:c r="H293" s="168" t="str">
        <x:v>Food has been cooked primarily by contact with steam.</x:v>
      </x:c>
      <x:c r="I293" s="168" t="str">
        <x:v>REUSE</x:v>
      </x:c>
      <x:c r="J293" s="168" t="str">
        <x:v>SP: Sticky thermal-method history. Setting this bit does not clear other thermal methods and does not by itself imply a resultant state such as BROWNED, SOFTENED, or CRISPED.</x:v>
      </x:c>
      <x:c r="K293" s="168" t="str">
        <x:v>DRAFT</x:v>
      </x:c>
      <x:c r="L293" s="167"/>
      <x:c r="M293" s="167"/>
      <x:c r="N293" s="167"/>
      <x:c r="O293" s="167"/>
      <x:c r="P293" s="167"/>
      <x:c r="Q293" s="167"/>
      <x:c r="R293" s="167"/>
      <x:c r="S293" s="167"/>
      <x:c r="T293" s="167"/>
      <x:c r="U293" s="167"/>
    </x:row>
    <x:row r="294" ht="130" customHeight="1">
      <x:c r="A294" s="168" t="str">
        <x:v>B086</x:v>
      </x:c>
      <x:c r="B294" s="168" t="str">
        <x:v>COOKING-128#087</x:v>
      </x:c>
      <x:c r="C294" s="168" t="str">
        <x:v>PRESENCE</x:v>
      </x:c>
      <x:c r="D294" s="168" t="str">
        <x:v>4</x:v>
      </x:c>
      <x:c r="E294" s="168" t="str">
        <x:v>PRESSURE_COOKED</x:v>
      </x:c>
      <x:c r="F294" s="168"/>
      <x:c r="G294" s="168" t="str">
        <x:v>Not asserted</x:v>
      </x:c>
      <x:c r="H294" s="168" t="str">
        <x:v>Food has been thermally processed inside a pressurized cooking environment.</x:v>
      </x:c>
      <x:c r="I294" s="168" t="str">
        <x:v>REUSE</x:v>
      </x:c>
      <x:c r="J294" s="168" t="str">
        <x:v>SP: Sticky thermal-method history. Setting this bit does not clear other thermal methods and does not by itself imply a resultant state such as BROWNED, SOFTENED, or CRISPED.</x:v>
      </x:c>
      <x:c r="K294" s="168" t="str">
        <x:v>DRAFT</x:v>
      </x:c>
      <x:c r="L294" s="167"/>
      <x:c r="M294" s="167"/>
      <x:c r="N294" s="167"/>
      <x:c r="O294" s="167"/>
      <x:c r="P294" s="167"/>
      <x:c r="Q294" s="167"/>
      <x:c r="R294" s="167"/>
      <x:c r="S294" s="167"/>
      <x:c r="T294" s="167"/>
      <x:c r="U294" s="167"/>
    </x:row>
    <x:row r="295" ht="130" customHeight="1">
      <x:c r="A295" s="168" t="str">
        <x:v>B087</x:v>
      </x:c>
      <x:c r="B295" s="168" t="str">
        <x:v>COOKING-128#088</x:v>
      </x:c>
      <x:c r="C295" s="168" t="str">
        <x:v>PRESENCE</x:v>
      </x:c>
      <x:c r="D295" s="168" t="str">
        <x:v>4</x:v>
      </x:c>
      <x:c r="E295" s="168" t="str">
        <x:v>SOUS_VIDE</x:v>
      </x:c>
      <x:c r="F295" s="168"/>
      <x:c r="G295" s="168" t="str">
        <x:v>Not asserted</x:v>
      </x:c>
      <x:c r="H295" s="168" t="str">
        <x:v>Food has undergone controlled low-variation thermal processing while enclosed in a sealed or controlled package.</x:v>
      </x:c>
      <x:c r="I295" s="168" t="str">
        <x:v>REUSE</x:v>
      </x:c>
      <x:c r="J295" s="168" t="str">
        <x:v>SP: Sticky thermal-method history. Setting this bit does not clear other thermal methods and does not by itself imply a resultant state such as BROWNED, SOFTENED, or CRISPED.</x:v>
      </x:c>
      <x:c r="K295" s="168" t="str">
        <x:v>DRAFT</x:v>
      </x:c>
      <x:c r="L295" s="167"/>
      <x:c r="M295" s="167"/>
      <x:c r="N295" s="167"/>
      <x:c r="O295" s="167"/>
      <x:c r="P295" s="167"/>
      <x:c r="Q295" s="167"/>
      <x:c r="R295" s="167"/>
      <x:c r="S295" s="167"/>
      <x:c r="T295" s="167"/>
      <x:c r="U295" s="167"/>
    </x:row>
    <x:row r="296" ht="130" customHeight="1">
      <x:c r="A296" s="168" t="str">
        <x:v>B088</x:v>
      </x:c>
      <x:c r="B296" s="168" t="str">
        <x:v>COOKING-128#089</x:v>
      </x:c>
      <x:c r="C296" s="168" t="str">
        <x:v>PRESENCE</x:v>
      </x:c>
      <x:c r="D296" s="168" t="str">
        <x:v>4</x:v>
      </x:c>
      <x:c r="E296" s="168" t="str">
        <x:v>BRAISED</x:v>
      </x:c>
      <x:c r="F296" s="168"/>
      <x:c r="G296" s="168" t="str">
        <x:v>Not asserted</x:v>
      </x:c>
      <x:c r="H296" s="168" t="str">
        <x:v>Food has undergone a combined process typically involving prolonged cooking with limited liquid; initial surface cooking may occur but is not required.</x:v>
      </x:c>
      <x:c r="I296" s="168" t="str">
        <x:v>REUSE</x:v>
      </x:c>
      <x:c r="J296" s="168" t="str">
        <x:v>SP: Sticky thermal-method history. Setting this bit does not clear other thermal methods and does not by itself imply a resultant state such as BROWNED, SOFTENED, or CRISPED.</x:v>
      </x:c>
      <x:c r="K296" s="168" t="str">
        <x:v>DRAFT</x:v>
      </x:c>
      <x:c r="L296" s="167"/>
      <x:c r="M296" s="167"/>
      <x:c r="N296" s="167"/>
      <x:c r="O296" s="167"/>
      <x:c r="P296" s="167"/>
      <x:c r="Q296" s="167"/>
      <x:c r="R296" s="167"/>
      <x:c r="S296" s="167"/>
      <x:c r="T296" s="167"/>
      <x:c r="U296" s="167"/>
    </x:row>
    <x:row r="297" ht="130" customHeight="1">
      <x:c r="A297" s="168" t="str">
        <x:v>B089</x:v>
      </x:c>
      <x:c r="B297" s="168" t="str">
        <x:v>COOKING-128#090</x:v>
      </x:c>
      <x:c r="C297" s="168" t="str">
        <x:v>PRESENCE</x:v>
      </x:c>
      <x:c r="D297" s="168" t="str">
        <x:v>4</x:v>
      </x:c>
      <x:c r="E297" s="168" t="str">
        <x:v>STEWED</x:v>
      </x:c>
      <x:c r="F297" s="168"/>
      <x:c r="G297" s="168" t="str">
        <x:v>Not asserted</x:v>
      </x:c>
      <x:c r="H297" s="168" t="str">
        <x:v>Food has undergone prolonged cooking while substantially surrounded by liquid or sauce.</x:v>
      </x:c>
      <x:c r="I297" s="168" t="str">
        <x:v>REUSE</x:v>
      </x:c>
      <x:c r="J297" s="168" t="str">
        <x:v>SP: Sticky thermal-method history. Setting this bit does not clear other thermal methods and does not by itself imply a resultant state such as BROWNED, SOFTENED, or CRISPED.</x:v>
      </x:c>
      <x:c r="K297" s="168" t="str">
        <x:v>DRAFT</x:v>
      </x:c>
      <x:c r="L297" s="167"/>
      <x:c r="M297" s="167"/>
      <x:c r="N297" s="167"/>
      <x:c r="O297" s="167"/>
      <x:c r="P297" s="167"/>
      <x:c r="Q297" s="167"/>
      <x:c r="R297" s="167"/>
      <x:c r="S297" s="167"/>
      <x:c r="T297" s="167"/>
      <x:c r="U297" s="167"/>
    </x:row>
    <x:row r="298" ht="130" customHeight="1">
      <x:c r="A298" s="168" t="str">
        <x:v>B090</x:v>
      </x:c>
      <x:c r="B298" s="168" t="str">
        <x:v>COOKING-128#091</x:v>
      </x:c>
      <x:c r="C298" s="168" t="str">
        <x:v>PRESENCE</x:v>
      </x:c>
      <x:c r="D298" s="168" t="str">
        <x:v>4</x:v>
      </x:c>
      <x:c r="E298" s="168" t="str">
        <x:v>CONFIT</x:v>
      </x:c>
      <x:c r="F298" s="168"/>
      <x:c r="G298" s="168" t="str">
        <x:v>Not asserted</x:v>
      </x:c>
      <x:c r="H298" s="168" t="str">
        <x:v>Food has undergone prolonged controlled cooking while substantially surrounded by fat or another defined confit medium.</x:v>
      </x:c>
      <x:c r="I298" s="168" t="str">
        <x:v>REUSE</x:v>
      </x:c>
      <x:c r="J298" s="168" t="str">
        <x:v>SP: Sticky thermal-method history. Setting this bit does not clear other thermal methods and does not by itself imply a resultant state such as BROWNED, SOFTENED, or CRISPED.</x:v>
      </x:c>
      <x:c r="K298" s="168" t="str">
        <x:v>DRAFT</x:v>
      </x:c>
      <x:c r="L298" s="167"/>
      <x:c r="M298" s="167"/>
      <x:c r="N298" s="167"/>
      <x:c r="O298" s="167"/>
      <x:c r="P298" s="167"/>
      <x:c r="Q298" s="167"/>
      <x:c r="R298" s="167"/>
      <x:c r="S298" s="167"/>
      <x:c r="T298" s="167"/>
      <x:c r="U298" s="167"/>
    </x:row>
    <x:row r="299" ht="130" customHeight="1">
      <x:c r="A299" s="168" t="str">
        <x:v>B091</x:v>
      </x:c>
      <x:c r="B299" s="168" t="str">
        <x:v>COOKING-128#092</x:v>
      </x:c>
      <x:c r="C299" s="168" t="str">
        <x:v>PRESENCE</x:v>
      </x:c>
      <x:c r="D299" s="168" t="str">
        <x:v>4</x:v>
      </x:c>
      <x:c r="E299" s="168" t="str">
        <x:v>MICROWAVED</x:v>
      </x:c>
      <x:c r="F299" s="168"/>
      <x:c r="G299" s="168" t="str">
        <x:v>Not asserted</x:v>
      </x:c>
      <x:c r="H299" s="168" t="str">
        <x:v>Food has been heated primarily through microwave-frequency electromagnetic energy.</x:v>
      </x:c>
      <x:c r="I299" s="168" t="str">
        <x:v>REUSE</x:v>
      </x:c>
      <x:c r="J299" s="168" t="str">
        <x:v>SP: Sticky thermal-method history. Setting this bit does not clear other thermal methods and does not by itself imply a resultant state such as BROWNED, SOFTENED, or CRISPED.</x:v>
      </x:c>
      <x:c r="K299" s="168" t="str">
        <x:v>DRAFT</x:v>
      </x:c>
      <x:c r="L299" s="167"/>
      <x:c r="M299" s="167"/>
      <x:c r="N299" s="167"/>
      <x:c r="O299" s="167"/>
      <x:c r="P299" s="167"/>
      <x:c r="Q299" s="167"/>
      <x:c r="R299" s="167"/>
      <x:c r="S299" s="167"/>
      <x:c r="T299" s="167"/>
      <x:c r="U299" s="167"/>
    </x:row>
    <x:row r="300" ht="130" customHeight="1">
      <x:c r="A300" s="168" t="str">
        <x:v>B092</x:v>
      </x:c>
      <x:c r="B300" s="168" t="str">
        <x:v>COOKING-128#093</x:v>
      </x:c>
      <x:c r="C300" s="168" t="str">
        <x:v>PRESENCE</x:v>
      </x:c>
      <x:c r="D300" s="168" t="str">
        <x:v>4</x:v>
      </x:c>
      <x:c r="E300" s="168" t="str">
        <x:v>BAKED</x:v>
      </x:c>
      <x:c r="F300" s="168"/>
      <x:c r="G300" s="168" t="str">
        <x:v>Not asserted</x:v>
      </x:c>
      <x:c r="H300" s="168" t="str">
        <x:v>Food has undergone enclosed dry-environment heating, especially where structural setting is a major objective.</x:v>
      </x:c>
      <x:c r="I300" s="168" t="str">
        <x:v>REUSE</x:v>
      </x:c>
      <x:c r="J300" s="168" t="str">
        <x:v>SP: Sticky thermal-method history. Setting this bit does not clear other thermal methods and does not by itself imply a resultant state such as BROWNED, SOFTENED, or CRISPED.</x:v>
      </x:c>
      <x:c r="K300" s="168" t="str">
        <x:v>DRAFT</x:v>
      </x:c>
      <x:c r="L300" s="167"/>
      <x:c r="M300" s="167"/>
      <x:c r="N300" s="167"/>
      <x:c r="O300" s="167"/>
      <x:c r="P300" s="167"/>
      <x:c r="Q300" s="167"/>
      <x:c r="R300" s="167"/>
      <x:c r="S300" s="167"/>
      <x:c r="T300" s="167"/>
      <x:c r="U300" s="167"/>
    </x:row>
    <x:row r="301" ht="130" customHeight="1">
      <x:c r="A301" s="168" t="str">
        <x:v>B093</x:v>
      </x:c>
      <x:c r="B301" s="168" t="str">
        <x:v>COOKING-128#094</x:v>
      </x:c>
      <x:c r="C301" s="168" t="str">
        <x:v>PRESENCE</x:v>
      </x:c>
      <x:c r="D301" s="168" t="str">
        <x:v>4</x:v>
      </x:c>
      <x:c r="E301" s="168" t="str">
        <x:v>ROASTED</x:v>
      </x:c>
      <x:c r="F301" s="168"/>
      <x:c r="G301" s="168" t="str">
        <x:v>Not asserted</x:v>
      </x:c>
      <x:c r="H301" s="168" t="str">
        <x:v>Food has undergone sustained dry heat intended primarily to cook and develop surface flavor.</x:v>
      </x:c>
      <x:c r="I301" s="168" t="str">
        <x:v>REUSE</x:v>
      </x:c>
      <x:c r="J301" s="168" t="str">
        <x:v>SP: Sticky thermal-method history. Setting this bit does not clear other thermal methods and does not by itself imply a resultant state such as BROWNED, SOFTENED, or CRISPED.</x:v>
      </x:c>
      <x:c r="K301" s="168" t="str">
        <x:v>DRAFT</x:v>
      </x:c>
      <x:c r="L301" s="167"/>
      <x:c r="M301" s="167"/>
      <x:c r="N301" s="167"/>
      <x:c r="O301" s="167"/>
      <x:c r="P301" s="167"/>
      <x:c r="Q301" s="167"/>
      <x:c r="R301" s="167"/>
      <x:c r="S301" s="167"/>
      <x:c r="T301" s="167"/>
      <x:c r="U301" s="167"/>
    </x:row>
    <x:row r="302" ht="130" customHeight="1">
      <x:c r="A302" s="168" t="str">
        <x:v>B094</x:v>
      </x:c>
      <x:c r="B302" s="168" t="str">
        <x:v>COOKING-128#095</x:v>
      </x:c>
      <x:c r="C302" s="168" t="str">
        <x:v>PRESENCE</x:v>
      </x:c>
      <x:c r="D302" s="168" t="str">
        <x:v>4</x:v>
      </x:c>
      <x:c r="E302" s="168" t="str">
        <x:v>SMOKED</x:v>
      </x:c>
      <x:c r="F302" s="168"/>
      <x:c r="G302" s="168" t="str">
        <x:v>Not asserted</x:v>
      </x:c>
      <x:c r="H302" s="168" t="str">
        <x:v>Food has been deliberately exposed to culinary smoke as part of its processing.</x:v>
      </x:c>
      <x:c r="I302" s="168" t="str">
        <x:v>REUSE</x:v>
      </x:c>
      <x:c r="J302" s="168" t="str">
        <x:v>SP: Sticky thermal-method history. Setting this bit does not clear other thermal methods and does not by itself imply a resultant state such as BROWNED, SOFTENED, or CRISPED.</x:v>
      </x:c>
      <x:c r="K302" s="168" t="str">
        <x:v>DRAFT</x:v>
      </x:c>
      <x:c r="L302" s="167"/>
      <x:c r="M302" s="167"/>
      <x:c r="N302" s="167"/>
      <x:c r="O302" s="167"/>
      <x:c r="P302" s="167"/>
      <x:c r="Q302" s="167"/>
      <x:c r="R302" s="167"/>
      <x:c r="S302" s="167"/>
      <x:c r="T302" s="167"/>
      <x:c r="U302" s="167"/>
    </x:row>
    <x:row r="303" ht="130" customHeight="1">
      <x:c r="A303" s="168" t="str">
        <x:v>B095</x:v>
      </x:c>
      <x:c r="B303" s="168" t="str">
        <x:v>COOKING-128#096</x:v>
      </x:c>
      <x:c r="C303" s="168" t="str">
        <x:v>PRESENCE</x:v>
      </x:c>
      <x:c r="D303" s="168" t="str">
        <x:v>4</x:v>
      </x:c>
      <x:c r="E303" s="168" t="str">
        <x:v>DEHYDRATED</x:v>
      </x:c>
      <x:c r="F303" s="168"/>
      <x:c r="G303" s="168" t="str">
        <x:v>Not asserted</x:v>
      </x:c>
      <x:c r="H303" s="168" t="str">
        <x:v>Moisture has been deliberately removed to create a substantially drier food state.</x:v>
      </x:c>
      <x:c r="I303" s="168" t="str">
        <x:v>REUSE</x:v>
      </x:c>
      <x:c r="J303" s="168" t="str">
        <x:v>SP: Sticky thermal-method history. Setting this bit does not clear other thermal methods and does not by itself imply a resultant state such as BROWNED, SOFTENED, or CRISPED.</x:v>
      </x:c>
      <x:c r="K303" s="168" t="str">
        <x:v>DRAFT</x:v>
      </x:c>
      <x:c r="L303" s="167"/>
      <x:c r="M303" s="167"/>
      <x:c r="N303" s="167"/>
      <x:c r="O303" s="167"/>
      <x:c r="P303" s="167"/>
      <x:c r="Q303" s="167"/>
      <x:c r="R303" s="167"/>
      <x:c r="S303" s="167"/>
      <x:c r="T303" s="167"/>
      <x:c r="U303" s="167"/>
    </x:row>
    <x:row r="304" ht="130" customHeight="1">
      <x:c r="A304" s="168" t="str">
        <x:v>B096</x:v>
      </x:c>
      <x:c r="B304" s="168" t="str">
        <x:v>COOKING-128#097</x:v>
      </x:c>
      <x:c r="C304" s="168" t="str">
        <x:v>PRESENCE</x:v>
      </x:c>
      <x:c r="D304" s="168" t="str">
        <x:v>4</x:v>
      </x:c>
      <x:c r="E304" s="168" t="str">
        <x:v>SWEATED</x:v>
      </x:c>
      <x:c r="F304" s="168"/>
      <x:c r="G304" s="168" t="str">
        <x:v>Not asserted</x:v>
      </x:c>
      <x:c r="H304" s="168" t="str">
        <x:v>Food has been gently heated, commonly with fat, to soften and release moisture without substantial browning.</x:v>
      </x:c>
      <x:c r="I304" s="168" t="str">
        <x:v>REUSE</x:v>
      </x:c>
      <x:c r="J304" s="168" t="str">
        <x:v>SP: Sticky thermal-method history. Multiple thermal methods may coexist in one preparation lineage. Resultant physical states are derived independently by Models and Rules.</x:v>
      </x:c>
      <x:c r="K304" s="168" t="str">
        <x:v>DRAFT</x:v>
      </x:c>
      <x:c r="L304" s="167"/>
      <x:c r="M304" s="167"/>
      <x:c r="N304" s="167"/>
      <x:c r="O304" s="167"/>
      <x:c r="P304" s="167"/>
      <x:c r="Q304" s="167"/>
      <x:c r="R304" s="167"/>
      <x:c r="S304" s="167"/>
      <x:c r="T304" s="167"/>
      <x:c r="U304" s="167"/>
    </x:row>
    <x:row r="305" ht="130" customHeight="1">
      <x:c r="A305" s="168" t="str">
        <x:v>B097</x:v>
      </x:c>
      <x:c r="B305" s="168" t="str">
        <x:v>COOKING-128#098</x:v>
      </x:c>
      <x:c r="C305" s="168" t="str">
        <x:v>PRESENCE</x:v>
      </x:c>
      <x:c r="D305" s="168" t="str">
        <x:v>4</x:v>
      </x:c>
      <x:c r="E305" s="168" t="str">
        <x:v>SAUTEED</x:v>
      </x:c>
      <x:c r="F305" s="168"/>
      <x:c r="G305" s="168" t="str">
        <x:v>Not asserted</x:v>
      </x:c>
      <x:c r="H305" s="168" t="str">
        <x:v>Food has been rapidly cooked on a hot surface using a relatively small amount of fat.</x:v>
      </x:c>
      <x:c r="I305" s="168" t="str">
        <x:v>REUSE</x:v>
      </x:c>
      <x:c r="J305" s="168" t="str">
        <x:v>SP: Sticky thermal-method history. Multiple thermal methods may coexist in one preparation lineage. Resultant physical states are derived independently by Models and Rules.</x:v>
      </x:c>
      <x:c r="K305" s="168" t="str">
        <x:v>DRAFT</x:v>
      </x:c>
      <x:c r="L305" s="167"/>
      <x:c r="M305" s="167"/>
      <x:c r="N305" s="167"/>
      <x:c r="O305" s="167"/>
      <x:c r="P305" s="167"/>
      <x:c r="Q305" s="167"/>
      <x:c r="R305" s="167"/>
      <x:c r="S305" s="167"/>
      <x:c r="T305" s="167"/>
      <x:c r="U305" s="167"/>
    </x:row>
    <x:row r="306" ht="130" customHeight="1">
      <x:c r="A306" s="168" t="str">
        <x:v>B098</x:v>
      </x:c>
      <x:c r="B306" s="168" t="str">
        <x:v>COOKING-128#099</x:v>
      </x:c>
      <x:c r="C306" s="168" t="str">
        <x:v>PRESENCE</x:v>
      </x:c>
      <x:c r="D306" s="168" t="str">
        <x:v>4</x:v>
      </x:c>
      <x:c r="E306" s="168" t="str">
        <x:v>STIR_FRIED</x:v>
      </x:c>
      <x:c r="F306" s="168"/>
      <x:c r="G306" s="168" t="str">
        <x:v>Not asserted</x:v>
      </x:c>
      <x:c r="H306" s="168" t="str">
        <x:v>Food has been rapidly cooked under high heat while being actively and repeatedly moved.</x:v>
      </x:c>
      <x:c r="I306" s="168" t="str">
        <x:v>REUSE</x:v>
      </x:c>
      <x:c r="J306" s="168" t="str">
        <x:v>SP: Sticky thermal-method history. Requires an agitation condition but not specifically the STIRRED bit; TOSSED, STIRRED, or machine-specific movement may satisfy the Rule.</x:v>
      </x:c>
      <x:c r="K306" s="168" t="str">
        <x:v>DRAFT</x:v>
      </x:c>
      <x:c r="L306" s="167"/>
      <x:c r="M306" s="167"/>
      <x:c r="N306" s="167"/>
      <x:c r="O306" s="167"/>
      <x:c r="P306" s="167"/>
      <x:c r="Q306" s="167"/>
      <x:c r="R306" s="167"/>
      <x:c r="S306" s="167"/>
      <x:c r="T306" s="167"/>
      <x:c r="U306" s="167"/>
    </x:row>
    <x:row r="307" ht="130" customHeight="1">
      <x:c r="A307" s="168" t="str">
        <x:v>B099</x:v>
      </x:c>
      <x:c r="B307" s="168" t="str">
        <x:v>COOKING-128#100</x:v>
      </x:c>
      <x:c r="C307" s="168" t="str">
        <x:v>PRESENCE</x:v>
      </x:c>
      <x:c r="D307" s="168" t="str">
        <x:v>4</x:v>
      </x:c>
      <x:c r="E307" s="168" t="str">
        <x:v>PAN_FRIED</x:v>
      </x:c>
      <x:c r="F307" s="168"/>
      <x:c r="G307" s="168" t="str">
        <x:v>Not asserted</x:v>
      </x:c>
      <x:c r="H307" s="168" t="str">
        <x:v>Food has been cooked on a heated pan surface with a moderate amount of fat.</x:v>
      </x:c>
      <x:c r="I307" s="168" t="str">
        <x:v>REUSE</x:v>
      </x:c>
      <x:c r="J307" s="168" t="str">
        <x:v>SP: Sticky thermal-method history. Multiple thermal methods may coexist in one preparation lineage. Resultant physical states are derived independently by Models and Rules.</x:v>
      </x:c>
      <x:c r="K307" s="168" t="str">
        <x:v>DRAFT</x:v>
      </x:c>
      <x:c r="L307" s="167"/>
      <x:c r="M307" s="167"/>
      <x:c r="N307" s="167"/>
      <x:c r="O307" s="167"/>
      <x:c r="P307" s="167"/>
      <x:c r="Q307" s="167"/>
      <x:c r="R307" s="167"/>
      <x:c r="S307" s="167"/>
      <x:c r="T307" s="167"/>
      <x:c r="U307" s="167"/>
    </x:row>
    <x:row r="308" ht="130" customHeight="1">
      <x:c r="A308" s="168" t="str">
        <x:v>B100</x:v>
      </x:c>
      <x:c r="B308" s="168" t="str">
        <x:v>COOKING-128#101</x:v>
      </x:c>
      <x:c r="C308" s="168" t="str">
        <x:v>PRESENCE</x:v>
      </x:c>
      <x:c r="D308" s="168" t="str">
        <x:v>4</x:v>
      </x:c>
      <x:c r="E308" s="168" t="str">
        <x:v>SHALLOW_FRIED</x:v>
      </x:c>
      <x:c r="F308" s="168"/>
      <x:c r="G308" s="168" t="str">
        <x:v>Not asserted</x:v>
      </x:c>
      <x:c r="H308" s="168" t="str">
        <x:v>Food has been fried while only partially submerged in hot fat.</x:v>
      </x:c>
      <x:c r="I308" s="168" t="str">
        <x:v>REUSE</x:v>
      </x:c>
      <x:c r="J308" s="168" t="str">
        <x:v>SP: Sticky thermal-method history. Multiple thermal methods may coexist in one preparation lineage. Resultant physical states are derived independently by Models and Rules.</x:v>
      </x:c>
      <x:c r="K308" s="168" t="str">
        <x:v>DRAFT</x:v>
      </x:c>
      <x:c r="L308" s="167"/>
      <x:c r="M308" s="167"/>
      <x:c r="N308" s="167"/>
      <x:c r="O308" s="167"/>
      <x:c r="P308" s="167"/>
      <x:c r="Q308" s="167"/>
      <x:c r="R308" s="167"/>
      <x:c r="S308" s="167"/>
      <x:c r="T308" s="167"/>
      <x:c r="U308" s="167"/>
    </x:row>
    <x:row r="309" ht="130" customHeight="1">
      <x:c r="A309" s="168" t="str">
        <x:v>B101</x:v>
      </x:c>
      <x:c r="B309" s="168" t="str">
        <x:v>COOKING-128#102</x:v>
      </x:c>
      <x:c r="C309" s="168" t="str">
        <x:v>PRESENCE</x:v>
      </x:c>
      <x:c r="D309" s="168" t="str">
        <x:v>4</x:v>
      </x:c>
      <x:c r="E309" s="168" t="str">
        <x:v>DEEP_FRIED</x:v>
      </x:c>
      <x:c r="F309" s="168"/>
      <x:c r="G309" s="168" t="str">
        <x:v>Not asserted</x:v>
      </x:c>
      <x:c r="H309" s="168" t="str">
        <x:v>Food has been fried while substantially or completely immersed in hot fat.</x:v>
      </x:c>
      <x:c r="I309" s="168" t="str">
        <x:v>REUSE</x:v>
      </x:c>
      <x:c r="J309" s="168" t="str">
        <x:v>SP: Sticky thermal-method history. Multiple thermal methods may coexist in one preparation lineage. Resultant physical states are derived independently by Models and Rules.</x:v>
      </x:c>
      <x:c r="K309" s="168" t="str">
        <x:v>DRAFT</x:v>
      </x:c>
      <x:c r="L309" s="167"/>
      <x:c r="M309" s="167"/>
      <x:c r="N309" s="167"/>
      <x:c r="O309" s="167"/>
      <x:c r="P309" s="167"/>
      <x:c r="Q309" s="167"/>
      <x:c r="R309" s="167"/>
      <x:c r="S309" s="167"/>
      <x:c r="T309" s="167"/>
      <x:c r="U309" s="167"/>
    </x:row>
    <x:row r="310" ht="130" customHeight="1">
      <x:c r="A310" s="168" t="str">
        <x:v>B102</x:v>
      </x:c>
      <x:c r="B310" s="168" t="str">
        <x:v>COOKING-128#103</x:v>
      </x:c>
      <x:c r="C310" s="168" t="str">
        <x:v>PRESENCE</x:v>
      </x:c>
      <x:c r="D310" s="168" t="str">
        <x:v>4</x:v>
      </x:c>
      <x:c r="E310" s="168" t="str">
        <x:v>SEARED</x:v>
      </x:c>
      <x:c r="F310" s="168"/>
      <x:c r="G310" s="168" t="str">
        <x:v>Not asserted</x:v>
      </x:c>
      <x:c r="H310" s="168" t="str">
        <x:v>A food surface has received intense heat intended to rapidly produce strong surface browning.</x:v>
      </x:c>
      <x:c r="I310" s="168" t="str">
        <x:v>REUSE</x:v>
      </x:c>
      <x:c r="J310" s="168" t="str">
        <x:v>SP: Sticky thermal-method history. Multiple thermal methods may coexist in one preparation lineage. Resultant physical states are derived independently by Models and Rules.</x:v>
      </x:c>
      <x:c r="K310" s="168" t="str">
        <x:v>DRAFT</x:v>
      </x:c>
      <x:c r="L310" s="167"/>
      <x:c r="M310" s="167"/>
      <x:c r="N310" s="167"/>
      <x:c r="O310" s="167"/>
      <x:c r="P310" s="167"/>
      <x:c r="Q310" s="167"/>
      <x:c r="R310" s="167"/>
      <x:c r="S310" s="167"/>
      <x:c r="T310" s="167"/>
      <x:c r="U310" s="167"/>
    </x:row>
    <x:row r="311" ht="130" customHeight="1">
      <x:c r="A311" s="168" t="str">
        <x:v>B103</x:v>
      </x:c>
      <x:c r="B311" s="168" t="str">
        <x:v>COOKING-128#104</x:v>
      </x:c>
      <x:c r="C311" s="168" t="str">
        <x:v>PRESENCE</x:v>
      </x:c>
      <x:c r="D311" s="168" t="str">
        <x:v>4</x:v>
      </x:c>
      <x:c r="E311" s="168" t="str">
        <x:v>GRIDDLED</x:v>
      </x:c>
      <x:c r="F311" s="168"/>
      <x:c r="G311" s="168" t="str">
        <x:v>Not asserted</x:v>
      </x:c>
      <x:c r="H311" s="168" t="str">
        <x:v>Food has been cooked through direct contact with a broad heated flat surface.</x:v>
      </x:c>
      <x:c r="I311" s="168" t="str">
        <x:v>REUSE</x:v>
      </x:c>
      <x:c r="J311" s="168" t="str">
        <x:v>SP: Sticky thermal-method history. Multiple thermal methods may coexist in one preparation lineage. Resultant physical states are derived independently by Models and Rules.</x:v>
      </x:c>
      <x:c r="K311" s="168" t="str">
        <x:v>DRAFT</x:v>
      </x:c>
      <x:c r="L311" s="167"/>
      <x:c r="M311" s="167"/>
      <x:c r="N311" s="167"/>
      <x:c r="O311" s="167"/>
      <x:c r="P311" s="167"/>
      <x:c r="Q311" s="167"/>
      <x:c r="R311" s="167"/>
      <x:c r="S311" s="167"/>
      <x:c r="T311" s="167"/>
      <x:c r="U311" s="167"/>
    </x:row>
    <x:row r="312" ht="130" customHeight="1">
      <x:c r="A312" s="168" t="str">
        <x:v>B104</x:v>
      </x:c>
      <x:c r="B312" s="168" t="str">
        <x:v>COOKING-128#105</x:v>
      </x:c>
      <x:c r="C312" s="168" t="str">
        <x:v>PRESENCE</x:v>
      </x:c>
      <x:c r="D312" s="168" t="str">
        <x:v>4</x:v>
      </x:c>
      <x:c r="E312" s="168" t="str">
        <x:v>GRILLED</x:v>
      </x:c>
      <x:c r="F312" s="168"/>
      <x:c r="G312" s="168" t="str">
        <x:v>Not asserted</x:v>
      </x:c>
      <x:c r="H312" s="168" t="str">
        <x:v>Food has been cooked using intense radiant/contact heat associated with a grill.</x:v>
      </x:c>
      <x:c r="I312" s="168" t="str">
        <x:v>REUSE</x:v>
      </x:c>
      <x:c r="J312" s="168" t="str">
        <x:v>SP: Sticky thermal-method history. Multiple thermal methods may coexist in one preparation lineage. Resultant physical states are derived independently by Models and Rules.</x:v>
      </x:c>
      <x:c r="K312" s="168" t="str">
        <x:v>DRAFT</x:v>
      </x:c>
      <x:c r="L312" s="167"/>
      <x:c r="M312" s="167"/>
      <x:c r="N312" s="167"/>
      <x:c r="O312" s="167"/>
      <x:c r="P312" s="167"/>
      <x:c r="Q312" s="167"/>
      <x:c r="R312" s="167"/>
      <x:c r="S312" s="167"/>
      <x:c r="T312" s="167"/>
      <x:c r="U312" s="167"/>
    </x:row>
    <x:row r="313" ht="130" customHeight="1">
      <x:c r="A313" s="168" t="str">
        <x:v>B105</x:v>
      </x:c>
      <x:c r="B313" s="168" t="str">
        <x:v>COOKING-128#106</x:v>
      </x:c>
      <x:c r="C313" s="168" t="str">
        <x:v>PRESENCE</x:v>
      </x:c>
      <x:c r="D313" s="168" t="str">
        <x:v>4</x:v>
      </x:c>
      <x:c r="E313" s="168" t="str">
        <x:v>BROILED</x:v>
      </x:c>
      <x:c r="F313" s="168"/>
      <x:c r="G313" s="168" t="str">
        <x:v>Not asserted</x:v>
      </x:c>
      <x:c r="H313" s="168" t="str">
        <x:v>Food has been cooked using intense radiant heat primarily from above.</x:v>
      </x:c>
      <x:c r="I313" s="168" t="str">
        <x:v>REUSE</x:v>
      </x:c>
      <x:c r="J313" s="168" t="str">
        <x:v>SP: Sticky thermal-method history. Multiple thermal methods may coexist in one preparation lineage. Resultant physical states are derived independently by Models and Rules.</x:v>
      </x:c>
      <x:c r="K313" s="168" t="str">
        <x:v>DRAFT</x:v>
      </x:c>
      <x:c r="L313" s="167"/>
      <x:c r="M313" s="167"/>
      <x:c r="N313" s="167"/>
      <x:c r="O313" s="167"/>
      <x:c r="P313" s="167"/>
      <x:c r="Q313" s="167"/>
      <x:c r="R313" s="167"/>
      <x:c r="S313" s="167"/>
      <x:c r="T313" s="167"/>
      <x:c r="U313" s="167"/>
    </x:row>
    <x:row r="314" ht="130" customHeight="1">
      <x:c r="A314" s="168" t="str">
        <x:v>B106</x:v>
      </x:c>
      <x:c r="B314" s="168" t="str">
        <x:v>COOKING-128#107</x:v>
      </x:c>
      <x:c r="C314" s="168" t="str">
        <x:v>PRESENCE</x:v>
      </x:c>
      <x:c r="D314" s="168" t="str">
        <x:v>4</x:v>
      </x:c>
      <x:c r="E314" s="168" t="str">
        <x:v>TOASTED</x:v>
      </x:c>
      <x:c r="F314" s="168"/>
      <x:c r="G314" s="168" t="str">
        <x:v>Not asserted</x:v>
      </x:c>
      <x:c r="H314" s="168" t="str">
        <x:v>Surface moisture has been reduced and browning/aromatic development produced through relatively dry heating.</x:v>
      </x:c>
      <x:c r="I314" s="168" t="str">
        <x:v>REUSE</x:v>
      </x:c>
      <x:c r="J314" s="168" t="str">
        <x:v>SP: Sticky thermal-method history. Multiple thermal methods may coexist in one preparation lineage. Resultant physical states are derived independently by Models and Rules.</x:v>
      </x:c>
      <x:c r="K314" s="168" t="str">
        <x:v>DRAFT</x:v>
      </x:c>
      <x:c r="L314" s="167"/>
      <x:c r="M314" s="167"/>
      <x:c r="N314" s="167"/>
      <x:c r="O314" s="167"/>
      <x:c r="P314" s="167"/>
      <x:c r="Q314" s="167"/>
      <x:c r="R314" s="167"/>
      <x:c r="S314" s="167"/>
      <x:c r="T314" s="167"/>
      <x:c r="U314" s="167"/>
    </x:row>
    <x:row r="315" ht="130" customHeight="1">
      <x:c r="A315" s="168" t="str">
        <x:v>B107</x:v>
      </x:c>
      <x:c r="B315" s="168" t="str">
        <x:v>COOKING-128#108</x:v>
      </x:c>
      <x:c r="C315" s="168" t="str">
        <x:v>PRESENCE</x:v>
      </x:c>
      <x:c r="D315" s="168" t="str">
        <x:v>4</x:v>
      </x:c>
      <x:c r="E315" s="168" t="str">
        <x:v>TORCHED</x:v>
      </x:c>
      <x:c r="F315" s="168"/>
      <x:c r="G315" s="168" t="str">
        <x:v>Not asserted</x:v>
      </x:c>
      <x:c r="H315" s="168" t="str">
        <x:v>Surface has been directly exposed to a concentrated flame or torch.</x:v>
      </x:c>
      <x:c r="I315" s="168" t="str">
        <x:v>REUSE</x:v>
      </x:c>
      <x:c r="J315" s="168" t="str">
        <x:v>SP: Sticky thermal-method history. Multiple thermal methods may coexist in one preparation lineage. Resultant physical states are derived independently by Models and Rules.</x:v>
      </x:c>
      <x:c r="K315" s="168" t="str">
        <x:v>DRAFT</x:v>
      </x:c>
      <x:c r="L315" s="167"/>
      <x:c r="M315" s="167"/>
      <x:c r="N315" s="167"/>
      <x:c r="O315" s="167"/>
      <x:c r="P315" s="167"/>
      <x:c r="Q315" s="167"/>
      <x:c r="R315" s="167"/>
      <x:c r="S315" s="167"/>
      <x:c r="T315" s="167"/>
      <x:c r="U315" s="167"/>
    </x:row>
    <x:row r="316" ht="130" customHeight="1">
      <x:c r="A316" s="168" t="str">
        <x:v>B108</x:v>
      </x:c>
      <x:c r="B316" s="168" t="str">
        <x:v>COOKING-128#109</x:v>
      </x:c>
      <x:c r="C316" s="168" t="str">
        <x:v>PRESENCE</x:v>
      </x:c>
      <x:c r="D316" s="168" t="str">
        <x:v>4</x:v>
      </x:c>
      <x:c r="E316" s="168" t="str">
        <x:v>ROTISSERIED</x:v>
      </x:c>
      <x:c r="F316" s="168"/>
      <x:c r="G316" s="168" t="str">
        <x:v>Not asserted</x:v>
      </x:c>
      <x:c r="H316" s="168" t="str">
        <x:v>Food has been cooked while rotating relative to a heat source.</x:v>
      </x:c>
      <x:c r="I316" s="168" t="str">
        <x:v>REUSE</x:v>
      </x:c>
      <x:c r="J316" s="168" t="str">
        <x:v>SP: Sticky thermal-method history. Multiple thermal methods may coexist in one preparation lineage. Resultant physical states are derived independently by Models and Rules.</x:v>
      </x:c>
      <x:c r="K316" s="168" t="str">
        <x:v>DRAFT</x:v>
      </x:c>
      <x:c r="L316" s="167"/>
      <x:c r="M316" s="167"/>
      <x:c r="N316" s="167"/>
      <x:c r="O316" s="167"/>
      <x:c r="P316" s="167"/>
      <x:c r="Q316" s="167"/>
      <x:c r="R316" s="167"/>
      <x:c r="S316" s="167"/>
      <x:c r="T316" s="167"/>
      <x:c r="U316" s="167"/>
    </x:row>
    <x:row r="317" ht="130" customHeight="1">
      <x:c r="A317" s="168" t="str">
        <x:v>B109</x:v>
      </x:c>
      <x:c r="B317" s="168" t="str">
        <x:v>COOKING-128#110</x:v>
      </x:c>
      <x:c r="C317" s="168" t="str">
        <x:v>PRESENCE</x:v>
      </x:c>
      <x:c r="D317" s="168" t="str">
        <x:v>4</x:v>
      </x:c>
      <x:c r="E317" s="168" t="str">
        <x:v>BARBECUED</x:v>
      </x:c>
      <x:c r="F317" s="168"/>
      <x:c r="G317" s="168" t="str">
        <x:v>Not asserted</x:v>
      </x:c>
      <x:c r="H317" s="168" t="str">
        <x:v>Food has undergone a controlled barbecue process involving dry heat, smoke, or both over an extended period.</x:v>
      </x:c>
      <x:c r="I317" s="168" t="str">
        <x:v>REUSE</x:v>
      </x:c>
      <x:c r="J317" s="168" t="str">
        <x:v>SP: Sticky thermal-method history. Multiple thermal methods may coexist in one preparation lineage. Resultant physical states are derived independently by Models and Rules.</x:v>
      </x:c>
      <x:c r="K317" s="168" t="str">
        <x:v>DRAFT</x:v>
      </x:c>
      <x:c r="L317" s="167"/>
      <x:c r="M317" s="167"/>
      <x:c r="N317" s="167"/>
      <x:c r="O317" s="167"/>
      <x:c r="P317" s="167"/>
      <x:c r="Q317" s="167"/>
      <x:c r="R317" s="167"/>
      <x:c r="S317" s="167"/>
      <x:c r="T317" s="167"/>
      <x:c r="U317" s="167"/>
    </x:row>
    <x:row r="318" ht="130" customHeight="1">
      <x:c r="A318" s="168" t="str">
        <x:v>B110</x:v>
      </x:c>
      <x:c r="B318" s="168" t="str">
        <x:v>COOKING-128#111</x:v>
      </x:c>
      <x:c r="C318" s="168" t="str">
        <x:v>PRESENCE</x:v>
      </x:c>
      <x:c r="D318" s="168" t="str">
        <x:v>4</x:v>
      </x:c>
      <x:c r="E318" s="168" t="str">
        <x:v>BLACKENED</x:v>
      </x:c>
      <x:c r="F318" s="168"/>
      <x:c r="G318" s="168" t="str">
        <x:v>Not asserted</x:v>
      </x:c>
      <x:c r="H318" s="168" t="str">
        <x:v>Surface has undergone an intentional high-heat seasoning/crust process producing a very dark exterior.</x:v>
      </x:c>
      <x:c r="I318" s="168" t="str">
        <x:v>REUSE</x:v>
      </x:c>
      <x:c r="J318" s="168" t="str">
        <x:v>SP: Sticky thermal-method history. Multiple thermal methods may coexist in one preparation lineage. Resultant physical states are derived independently by Models and Rules.</x:v>
      </x:c>
      <x:c r="K318" s="168" t="str">
        <x:v>DRAFT</x:v>
      </x:c>
      <x:c r="L318" s="167"/>
      <x:c r="M318" s="167"/>
      <x:c r="N318" s="167"/>
      <x:c r="O318" s="167"/>
      <x:c r="P318" s="167"/>
      <x:c r="Q318" s="167"/>
      <x:c r="R318" s="167"/>
      <x:c r="S318" s="167"/>
      <x:c r="T318" s="167"/>
      <x:c r="U318" s="167"/>
    </x:row>
    <x:row r="319" ht="130" customHeight="1">
      <x:c r="A319" s="168" t="str">
        <x:v>B111</x:v>
      </x:c>
      <x:c r="B319" s="168" t="str">
        <x:v>COOKING-128#112</x:v>
      </x:c>
      <x:c r="C319" s="168" t="str">
        <x:v>PRESENCE</x:v>
      </x:c>
      <x:c r="D319" s="168" t="str">
        <x:v>4</x:v>
      </x:c>
      <x:c r="E319" s="168" t="str">
        <x:v>FLAMBEED</x:v>
      </x:c>
      <x:c r="F319" s="168"/>
      <x:c r="G319" s="168" t="str">
        <x:v>Not asserted</x:v>
      </x:c>
      <x:c r="H319" s="168" t="str">
        <x:v>Volatile alcohol has been intentionally ignited as part of the cooking process.</x:v>
      </x:c>
      <x:c r="I319" s="168" t="str">
        <x:v>REUSE</x:v>
      </x:c>
      <x:c r="J319" s="168" t="str">
        <x:v>SP: Sticky thermal-method history. Multiple thermal methods may coexist in one preparation lineage. Resultant physical states are derived independently by Models and Rules.</x:v>
      </x:c>
      <x:c r="K319" s="168" t="str">
        <x:v>DRAFT</x:v>
      </x:c>
      <x:c r="L319" s="167"/>
      <x:c r="M319" s="167"/>
      <x:c r="N319" s="167"/>
      <x:c r="O319" s="167"/>
      <x:c r="P319" s="167"/>
      <x:c r="Q319" s="167"/>
      <x:c r="R319" s="167"/>
      <x:c r="S319" s="167"/>
      <x:c r="T319" s="167"/>
      <x:c r="U319" s="167"/>
    </x:row>
    <x:row r="320" ht="130" customHeight="1">
      <x:c r="A320" s="168" t="str">
        <x:v>B112</x:v>
      </x:c>
      <x:c r="B320" s="168" t="str">
        <x:v>COOKING-128#113</x:v>
      </x:c>
      <x:c r="C320" s="168" t="str">
        <x:v>PRESENCE</x:v>
      </x:c>
      <x:c r="D320" s="168" t="str">
        <x:v>4</x:v>
      </x:c>
      <x:c r="E320" s="168" t="str">
        <x:v>SOFTENED</x:v>
      </x:c>
      <x:c r="F320" s="168"/>
      <x:c r="G320" s="168" t="str">
        <x:v>Not asserted</x:v>
      </x:c>
      <x:c r="H320" s="168" t="str">
        <x:v>Structure has become measurably softer through cooking or conditioning.</x:v>
      </x:c>
      <x:c r="I320" s="168" t="str">
        <x:v>REUSE</x:v>
      </x:c>
      <x:c r="J320" s="168" t="str">
        <x:v>DR: Dynamic result. Model-driven entry/exit according to food-specific structure, moisture, temperature, and time; not implied by any single cooking method.</x:v>
      </x:c>
      <x:c r="K320" s="168" t="str">
        <x:v>DRAFT</x:v>
      </x:c>
      <x:c r="L320" s="167"/>
      <x:c r="M320" s="167"/>
      <x:c r="N320" s="167"/>
      <x:c r="O320" s="167"/>
      <x:c r="P320" s="167"/>
      <x:c r="Q320" s="167"/>
      <x:c r="R320" s="167"/>
      <x:c r="S320" s="167"/>
      <x:c r="T320" s="167"/>
      <x:c r="U320" s="167"/>
    </x:row>
    <x:row r="321" ht="130" customHeight="1">
      <x:c r="A321" s="168" t="str">
        <x:v>B113</x:v>
      </x:c>
      <x:c r="B321" s="168" t="str">
        <x:v>COOKING-128#114</x:v>
      </x:c>
      <x:c r="C321" s="168" t="str">
        <x:v>PRESENCE</x:v>
      </x:c>
      <x:c r="D321" s="168" t="str">
        <x:v>4</x:v>
      </x:c>
      <x:c r="E321" s="168" t="str">
        <x:v>WILTED</x:v>
      </x:c>
      <x:c r="F321" s="168"/>
      <x:c r="G321" s="168" t="str">
        <x:v>Not asserted</x:v>
      </x:c>
      <x:c r="H321" s="168" t="str">
        <x:v>Leafy or structurally delicate material has lost rigidity and volume.</x:v>
      </x:c>
      <x:c r="I321" s="168" t="str">
        <x:v>REUSE</x:v>
      </x:c>
      <x:c r="J321" s="168" t="str">
        <x:v>DR: Dynamic result. May be entered by heat, salt, acid, or other modeled causes; may clear only if the active Model considers recovery meaningful.</x:v>
      </x:c>
      <x:c r="K321" s="168" t="str">
        <x:v>DRAFT</x:v>
      </x:c>
      <x:c r="L321" s="167"/>
      <x:c r="M321" s="167"/>
      <x:c r="N321" s="167"/>
      <x:c r="O321" s="167"/>
      <x:c r="P321" s="167"/>
      <x:c r="Q321" s="167"/>
      <x:c r="R321" s="167"/>
      <x:c r="S321" s="167"/>
      <x:c r="T321" s="167"/>
      <x:c r="U321" s="167"/>
    </x:row>
    <x:row r="322" ht="130" customHeight="1">
      <x:c r="A322" s="168" t="str">
        <x:v>B114</x:v>
      </x:c>
      <x:c r="B322" s="168" t="str">
        <x:v>COOKING-128#115</x:v>
      </x:c>
      <x:c r="C322" s="168" t="str">
        <x:v>PRESENCE</x:v>
      </x:c>
      <x:c r="D322" s="168" t="str">
        <x:v>4</x:v>
      </x:c>
      <x:c r="E322" s="168" t="str">
        <x:v>MELTED</x:v>
      </x:c>
      <x:c r="F322" s="168"/>
      <x:c r="G322" s="168" t="str">
        <x:v>Not asserted</x:v>
      </x:c>
      <x:c r="H322" s="168" t="str">
        <x:v>A material has transitioned substantially from solid toward liquid under thermal conditions.</x:v>
      </x:c>
      <x:c r="I322" s="168" t="str">
        <x:v>REUSE</x:v>
      </x:c>
      <x:c r="J322" s="168" t="str">
        <x:v>DR: Dynamic result. Commonly uses entry and exit thresholds/hysteresis; may clear on resolidification.</x:v>
      </x:c>
      <x:c r="K322" s="168" t="str">
        <x:v>DRAFT</x:v>
      </x:c>
      <x:c r="L322" s="167"/>
      <x:c r="M322" s="167"/>
      <x:c r="N322" s="167"/>
      <x:c r="O322" s="167"/>
      <x:c r="P322" s="167"/>
      <x:c r="Q322" s="167"/>
      <x:c r="R322" s="167"/>
      <x:c r="S322" s="167"/>
      <x:c r="T322" s="167"/>
      <x:c r="U322" s="167"/>
    </x:row>
    <x:row r="323" ht="130" customHeight="1">
      <x:c r="A323" s="168" t="str">
        <x:v>B115</x:v>
      </x:c>
      <x:c r="B323" s="168" t="str">
        <x:v>COOKING-128#116</x:v>
      </x:c>
      <x:c r="C323" s="168" t="str">
        <x:v>PRESENCE</x:v>
      </x:c>
      <x:c r="D323" s="168" t="str">
        <x:v>4</x:v>
      </x:c>
      <x:c r="E323" s="168" t="str">
        <x:v>RENDERED</x:v>
      </x:c>
      <x:c r="F323" s="168"/>
      <x:c r="G323" s="168" t="str">
        <x:v>Not asserted</x:v>
      </x:c>
      <x:c r="H323" s="168" t="str">
        <x:v>Fat or another renderable component has been thermally released from surrounding structure.</x:v>
      </x:c>
      <x:c r="I323" s="168" t="str">
        <x:v>REUSE</x:v>
      </x:c>
      <x:c r="J323" s="168" t="str">
        <x:v>SR: Sticky result transformation. Cooling does not automatically restore the pre-rendered structure.</x:v>
      </x:c>
      <x:c r="K323" s="168" t="str">
        <x:v>DRAFT</x:v>
      </x:c>
      <x:c r="L323" s="167"/>
      <x:c r="M323" s="167"/>
      <x:c r="N323" s="167"/>
      <x:c r="O323" s="167"/>
      <x:c r="P323" s="167"/>
      <x:c r="Q323" s="167"/>
      <x:c r="R323" s="167"/>
      <x:c r="S323" s="167"/>
      <x:c r="T323" s="167"/>
      <x:c r="U323" s="167"/>
    </x:row>
    <x:row r="324" ht="130" customHeight="1">
      <x:c r="A324" s="168" t="str">
        <x:v>B116</x:v>
      </x:c>
      <x:c r="B324" s="168" t="str">
        <x:v>COOKING-128#117</x:v>
      </x:c>
      <x:c r="C324" s="168" t="str">
        <x:v>PRESENCE</x:v>
      </x:c>
      <x:c r="D324" s="168" t="str">
        <x:v>4</x:v>
      </x:c>
      <x:c r="E324" s="168" t="str">
        <x:v>COAGULATED_SET</x:v>
      </x:c>
      <x:c r="F324" s="168"/>
      <x:c r="G324" s="168" t="str">
        <x:v>Not asserted</x:v>
      </x:c>
      <x:c r="H324" s="168" t="str">
        <x:v>Proteins or comparable structural components have transitioned into a set/coagulated state.</x:v>
      </x:c>
      <x:c r="I324" s="168" t="str">
        <x:v>REUSE</x:v>
      </x:c>
      <x:c r="J324" s="168" t="str">
        <x:v>SR: Sticky result transformation. Entry is Model-driven; ordinary source reversal does not clear the bit.</x:v>
      </x:c>
      <x:c r="K324" s="168" t="str">
        <x:v>DRAFT</x:v>
      </x:c>
      <x:c r="L324" s="167"/>
      <x:c r="M324" s="167"/>
      <x:c r="N324" s="167"/>
      <x:c r="O324" s="167"/>
      <x:c r="P324" s="167"/>
      <x:c r="Q324" s="167"/>
      <x:c r="R324" s="167"/>
      <x:c r="S324" s="167"/>
      <x:c r="T324" s="167"/>
      <x:c r="U324" s="167"/>
    </x:row>
    <x:row r="325" ht="130" customHeight="1">
      <x:c r="A325" s="168" t="str">
        <x:v>B117</x:v>
      </x:c>
      <x:c r="B325" s="168" t="str">
        <x:v>COOKING-128#118</x:v>
      </x:c>
      <x:c r="C325" s="168" t="str">
        <x:v>PRESENCE</x:v>
      </x:c>
      <x:c r="D325" s="168" t="str">
        <x:v>4</x:v>
      </x:c>
      <x:c r="E325" s="168" t="str">
        <x:v>GELATINIZED</x:v>
      </x:c>
      <x:c r="F325" s="168"/>
      <x:c r="G325" s="168" t="str">
        <x:v>Not asserted</x:v>
      </x:c>
      <x:c r="H325" s="168" t="str">
        <x:v>Starch or another relevant material has undergone gelatinization or equivalent hydration/thermal structural development.</x:v>
      </x:c>
      <x:c r="I325" s="168" t="str">
        <x:v>REUSE</x:v>
      </x:c>
      <x:c r="J325" s="168" t="str">
        <x:v>SR: Sticky result transformation. Entry is Model-driven and persists within the preparation lineage.</x:v>
      </x:c>
      <x:c r="K325" s="168" t="str">
        <x:v>DRAFT</x:v>
      </x:c>
      <x:c r="L325" s="167"/>
      <x:c r="M325" s="167"/>
      <x:c r="N325" s="167"/>
      <x:c r="O325" s="167"/>
      <x:c r="P325" s="167"/>
      <x:c r="Q325" s="167"/>
      <x:c r="R325" s="167"/>
      <x:c r="S325" s="167"/>
      <x:c r="T325" s="167"/>
      <x:c r="U325" s="167"/>
    </x:row>
    <x:row r="326" ht="130" customHeight="1">
      <x:c r="A326" s="168" t="str">
        <x:v>B118</x:v>
      </x:c>
      <x:c r="B326" s="168" t="str">
        <x:v>COOKING-128#119</x:v>
      </x:c>
      <x:c r="C326" s="168" t="str">
        <x:v>PRESENCE</x:v>
      </x:c>
      <x:c r="D326" s="168" t="str">
        <x:v>4</x:v>
      </x:c>
      <x:c r="E326" s="168" t="str">
        <x:v>REDUCED_CONCENTRATED</x:v>
      </x:c>
      <x:c r="F326" s="168"/>
      <x:c r="G326" s="168" t="str">
        <x:v>Not asserted</x:v>
      </x:c>
      <x:c r="H326" s="168" t="str">
        <x:v>Liquid content has been reduced sufficiently to increase concentration.</x:v>
      </x:c>
      <x:c r="I326" s="168" t="str">
        <x:v>REUSE</x:v>
      </x:c>
      <x:c r="J326" s="168" t="str">
        <x:v>DR: Dynamic result. May clear if the preparation is subsequently diluted or otherwise falls outside the concentration condition.</x:v>
      </x:c>
      <x:c r="K326" s="168" t="str">
        <x:v>DRAFT</x:v>
      </x:c>
      <x:c r="L326" s="167"/>
      <x:c r="M326" s="167"/>
      <x:c r="N326" s="167"/>
      <x:c r="O326" s="167"/>
      <x:c r="P326" s="167"/>
      <x:c r="Q326" s="167"/>
      <x:c r="R326" s="167"/>
      <x:c r="S326" s="167"/>
      <x:c r="T326" s="167"/>
      <x:c r="U326" s="167"/>
    </x:row>
    <x:row r="327" ht="130" customHeight="1">
      <x:c r="A327" s="168" t="str">
        <x:v>B119</x:v>
      </x:c>
      <x:c r="B327" s="168" t="str">
        <x:v>COOKING-128#120</x:v>
      </x:c>
      <x:c r="C327" s="168" t="str">
        <x:v>PRESENCE</x:v>
      </x:c>
      <x:c r="D327" s="168" t="str">
        <x:v>4</x:v>
      </x:c>
      <x:c r="E327" s="168" t="str">
        <x:v>CRISPED</x:v>
      </x:c>
      <x:c r="F327" s="168"/>
      <x:c r="G327" s="168" t="str">
        <x:v>Not asserted</x:v>
      </x:c>
      <x:c r="H327" s="168" t="str">
        <x:v>Surface or structure has developed a deliberately crisp texture.</x:v>
      </x:c>
      <x:c r="I327" s="168" t="str">
        <x:v>REUSE</x:v>
      </x:c>
      <x:c r="J327" s="168" t="str">
        <x:v>DR: Dynamic result. May enter through drying/heat and clear through moisture migration, soaking, or another invalidating condition.</x:v>
      </x:c>
      <x:c r="K327" s="168" t="str">
        <x:v>DRAFT</x:v>
      </x:c>
      <x:c r="L327" s="167"/>
      <x:c r="M327" s="167"/>
      <x:c r="N327" s="167"/>
      <x:c r="O327" s="167"/>
      <x:c r="P327" s="167"/>
      <x:c r="Q327" s="167"/>
      <x:c r="R327" s="167"/>
      <x:c r="S327" s="167"/>
      <x:c r="T327" s="167"/>
      <x:c r="U327" s="167"/>
    </x:row>
    <x:row r="328" ht="130" customHeight="1">
      <x:c r="A328" s="168" t="str">
        <x:v>B120</x:v>
      </x:c>
      <x:c r="B328" s="168" t="str">
        <x:v>COOKING-128#121</x:v>
      </x:c>
      <x:c r="C328" s="168" t="str">
        <x:v>PRESENCE</x:v>
      </x:c>
      <x:c r="D328" s="168" t="str">
        <x:v>4</x:v>
      </x:c>
      <x:c r="E328" s="168" t="str">
        <x:v>BROWNED</x:v>
      </x:c>
      <x:c r="F328" s="168"/>
      <x:c r="G328" s="168" t="str">
        <x:v>Not asserted</x:v>
      </x:c>
      <x:c r="H328" s="168" t="str">
        <x:v>Significant culinary browning has developed on the relevant surface.</x:v>
      </x:c>
      <x:c r="I328" s="168" t="str">
        <x:v>REUSE</x:v>
      </x:c>
      <x:c r="J328" s="168" t="str">
        <x:v>XR: First member of exclusive surface heat-severity ladder BROWNED-&gt;CHARRED-&gt;BURNED. Entry to a higher severity clears this bit.</x:v>
      </x:c>
      <x:c r="K328" s="168" t="str">
        <x:v>DRAFT</x:v>
      </x:c>
      <x:c r="L328" s="167"/>
      <x:c r="M328" s="167"/>
      <x:c r="N328" s="167"/>
      <x:c r="O328" s="167"/>
      <x:c r="P328" s="167"/>
      <x:c r="Q328" s="167"/>
      <x:c r="R328" s="167"/>
      <x:c r="S328" s="167"/>
      <x:c r="T328" s="167"/>
      <x:c r="U328" s="167"/>
    </x:row>
    <x:row r="329" ht="130" customHeight="1">
      <x:c r="A329" s="168" t="str">
        <x:v>B121</x:v>
      </x:c>
      <x:c r="B329" s="168" t="str">
        <x:v>COOKING-128#122</x:v>
      </x:c>
      <x:c r="C329" s="168" t="str">
        <x:v>PRESENCE</x:v>
      </x:c>
      <x:c r="D329" s="168" t="str">
        <x:v>4</x:v>
      </x:c>
      <x:c r="E329" s="168" t="str">
        <x:v>CARAMELIZED</x:v>
      </x:c>
      <x:c r="F329" s="168"/>
      <x:c r="G329" s="168" t="str">
        <x:v>Not asserted</x:v>
      </x:c>
      <x:c r="H329" s="168" t="str">
        <x:v>Sugars or sugar-rich material have undergone substantial caramelization.</x:v>
      </x:c>
      <x:c r="I329" s="168" t="str">
        <x:v>REUSE</x:v>
      </x:c>
      <x:c r="J329" s="168" t="str">
        <x:v>SR: Sticky result transformation. Orthogonal to surface-severity ladder; may coexist with BROWNED, CHARRED, or BURNED where the Model supports it.</x:v>
      </x:c>
      <x:c r="K329" s="168" t="str">
        <x:v>DRAFT</x:v>
      </x:c>
      <x:c r="L329" s="167"/>
      <x:c r="M329" s="167"/>
      <x:c r="N329" s="167"/>
      <x:c r="O329" s="167"/>
      <x:c r="P329" s="167"/>
      <x:c r="Q329" s="167"/>
      <x:c r="R329" s="167"/>
      <x:c r="S329" s="167"/>
      <x:c r="T329" s="167"/>
      <x:c r="U329" s="167"/>
    </x:row>
    <x:row r="330" ht="130" customHeight="1">
      <x:c r="A330" s="168" t="str">
        <x:v>B122</x:v>
      </x:c>
      <x:c r="B330" s="168" t="str">
        <x:v>COOKING-128#123</x:v>
      </x:c>
      <x:c r="C330" s="168" t="str">
        <x:v>PRESENCE</x:v>
      </x:c>
      <x:c r="D330" s="168" t="str">
        <x:v>4</x:v>
      </x:c>
      <x:c r="E330" s="168" t="str">
        <x:v>CHARRED</x:v>
      </x:c>
      <x:c r="F330" s="168"/>
      <x:c r="G330" s="168" t="str">
        <x:v>Not asserted</x:v>
      </x:c>
      <x:c r="H330" s="168" t="str">
        <x:v>Surface has undergone intentional localized carbonization beyond ordinary browning.</x:v>
      </x:c>
      <x:c r="I330" s="168" t="str">
        <x:v>REUSE</x:v>
      </x:c>
      <x:c r="J330" s="168" t="str">
        <x:v>XR: Second member of exclusive surface heat-severity ladder. Entry clears BROWNED; ordinary cooking Operators do not move backward to BROWNED.</x:v>
      </x:c>
      <x:c r="K330" s="168" t="str">
        <x:v>DRAFT</x:v>
      </x:c>
      <x:c r="L330" s="167"/>
      <x:c r="M330" s="167"/>
      <x:c r="N330" s="167"/>
      <x:c r="O330" s="167"/>
      <x:c r="P330" s="167"/>
      <x:c r="Q330" s="167"/>
      <x:c r="R330" s="167"/>
      <x:c r="S330" s="167"/>
      <x:c r="T330" s="167"/>
      <x:c r="U330" s="167"/>
    </x:row>
    <x:row r="331" ht="130" customHeight="1">
      <x:c r="A331" s="168" t="str">
        <x:v>B123</x:v>
      </x:c>
      <x:c r="B331" s="168" t="str">
        <x:v>COOKING-128#124</x:v>
      </x:c>
      <x:c r="C331" s="168" t="str">
        <x:v>PRESENCE</x:v>
      </x:c>
      <x:c r="D331" s="168" t="str">
        <x:v>4</x:v>
      </x:c>
      <x:c r="E331" s="168" t="str">
        <x:v>BURNED</x:v>
      </x:c>
      <x:c r="F331" s="168"/>
      <x:c r="G331" s="168" t="str">
        <x:v>Not asserted</x:v>
      </x:c>
      <x:c r="H331" s="168" t="str">
        <x:v>Material has exceeded intended culinary browning/char and entered an undesirable burned state.</x:v>
      </x:c>
      <x:c r="I331" s="168" t="str">
        <x:v>REUSE</x:v>
      </x:c>
      <x:c r="J331" s="168" t="str">
        <x:v>XR: Highest member of exclusive surface heat-severity ladder. Entry clears BROWNED and CHARRED. Removal requires an explicit material-removal/replacement operation, not cooling.</x:v>
      </x:c>
      <x:c r="K331" s="168" t="str">
        <x:v>DRAFT</x:v>
      </x:c>
      <x:c r="L331" s="167"/>
      <x:c r="M331" s="167"/>
      <x:c r="N331" s="167"/>
      <x:c r="O331" s="167"/>
      <x:c r="P331" s="167"/>
      <x:c r="Q331" s="167"/>
      <x:c r="R331" s="167"/>
      <x:c r="S331" s="167"/>
      <x:c r="T331" s="167"/>
      <x:c r="U331" s="167"/>
    </x:row>
    <x:row r="332" ht="130" customHeight="1">
      <x:c r="A332" s="168" t="str">
        <x:v>B124</x:v>
      </x:c>
      <x:c r="B332" s="168" t="str">
        <x:v>COOKING-128#125</x:v>
      </x:c>
      <x:c r="C332" s="168" t="str">
        <x:v>PRESENCE</x:v>
      </x:c>
      <x:c r="D332" s="168" t="str">
        <x:v>4</x:v>
      </x:c>
      <x:c r="E332" s="168" t="str">
        <x:v>GLAZED</x:v>
      </x:c>
      <x:c r="F332" s="168"/>
      <x:c r="G332" s="168" t="str">
        <x:v>Not asserted</x:v>
      </x:c>
      <x:c r="H332" s="168" t="str">
        <x:v>A deliberate glossy, adherent finishing layer has been formed or applied.</x:v>
      </x:c>
      <x:c r="I332" s="168" t="str">
        <x:v>REUSE</x:v>
      </x:c>
      <x:c r="J332" s="168" t="str">
        <x:v>SP: Sticky finishing-process state for the current preparation lineage; may coexist with SAUCED_DRESSED and GARNISHED.</x:v>
      </x:c>
      <x:c r="K332" s="168" t="str">
        <x:v>DRAFT</x:v>
      </x:c>
      <x:c r="L332" s="167"/>
      <x:c r="M332" s="167"/>
      <x:c r="N332" s="167"/>
      <x:c r="O332" s="167"/>
      <x:c r="P332" s="167"/>
      <x:c r="Q332" s="167"/>
      <x:c r="R332" s="167"/>
      <x:c r="S332" s="167"/>
      <x:c r="T332" s="167"/>
      <x:c r="U332" s="167"/>
    </x:row>
    <x:row r="333" ht="130" customHeight="1">
      <x:c r="A333" s="168" t="str">
        <x:v>B125</x:v>
      </x:c>
      <x:c r="B333" s="168" t="str">
        <x:v>COOKING-128#126</x:v>
      </x:c>
      <x:c r="C333" s="168" t="str">
        <x:v>PRESENCE</x:v>
      </x:c>
      <x:c r="D333" s="168" t="str">
        <x:v>4</x:v>
      </x:c>
      <x:c r="E333" s="168" t="str">
        <x:v>SAUCED_DRESSED</x:v>
      </x:c>
      <x:c r="F333" s="168"/>
      <x:c r="G333" s="168" t="str">
        <x:v>Not asserted</x:v>
      </x:c>
      <x:c r="H333" s="168" t="str">
        <x:v>A prepared sauce or dressing has been applied as a finishing or integration operation.</x:v>
      </x:c>
      <x:c r="I333" s="168" t="str">
        <x:v>REUSE</x:v>
      </x:c>
      <x:c r="J333" s="168" t="str">
        <x:v>SP: Sticky finishing-process state. Current quantity/coverage belongs to richer Models if needed.</x:v>
      </x:c>
      <x:c r="K333" s="168" t="str">
        <x:v>DRAFT</x:v>
      </x:c>
      <x:c r="L333" s="167"/>
      <x:c r="M333" s="167"/>
      <x:c r="N333" s="167"/>
      <x:c r="O333" s="167"/>
      <x:c r="P333" s="167"/>
      <x:c r="Q333" s="167"/>
      <x:c r="R333" s="167"/>
      <x:c r="S333" s="167"/>
      <x:c r="T333" s="167"/>
      <x:c r="U333" s="167"/>
    </x:row>
    <x:row r="334" ht="130" customHeight="1">
      <x:c r="A334" s="168" t="str">
        <x:v>B126</x:v>
      </x:c>
      <x:c r="B334" s="168" t="str">
        <x:v>COOKING-128#127</x:v>
      </x:c>
      <x:c r="C334" s="168" t="str">
        <x:v>PRESENCE</x:v>
      </x:c>
      <x:c r="D334" s="168" t="str">
        <x:v>4</x:v>
      </x:c>
      <x:c r="E334" s="168" t="str">
        <x:v>GARNISHED</x:v>
      </x:c>
      <x:c r="F334" s="168"/>
      <x:c r="G334" s="168" t="str">
        <x:v>Not asserted</x:v>
      </x:c>
      <x:c r="H334" s="168" t="str">
        <x:v>A finishing ingredient or decorative edible component has been applied.</x:v>
      </x:c>
      <x:c r="I334" s="168" t="str">
        <x:v>REUSE</x:v>
      </x:c>
      <x:c r="J334" s="168" t="str">
        <x:v>SP: Sticky finishing-process state. Detailed garnish geometry/composition is external to COOKING-128.</x:v>
      </x:c>
      <x:c r="K334" s="168" t="str">
        <x:v>DRAFT</x:v>
      </x:c>
      <x:c r="L334" s="167"/>
      <x:c r="M334" s="167"/>
      <x:c r="N334" s="167"/>
      <x:c r="O334" s="167"/>
      <x:c r="P334" s="167"/>
      <x:c r="Q334" s="167"/>
      <x:c r="R334" s="167"/>
      <x:c r="S334" s="167"/>
      <x:c r="T334" s="167"/>
      <x:c r="U334" s="167"/>
    </x:row>
    <x:row r="335" ht="130" customHeight="1">
      <x:c r="A335" s="168" t="str">
        <x:v>B127</x:v>
      </x:c>
      <x:c r="B335" s="168" t="str">
        <x:v>COOKING-128#128</x:v>
      </x:c>
      <x:c r="C335" s="168" t="str">
        <x:v>PRESENCE</x:v>
      </x:c>
      <x:c r="D335" s="168" t="str">
        <x:v>4</x:v>
      </x:c>
      <x:c r="E335" s="168" t="str">
        <x:v>PLATED</x:v>
      </x:c>
      <x:c r="F335" s="168"/>
      <x:c r="G335" s="168" t="str">
        <x:v>Not asserted</x:v>
      </x:c>
      <x:c r="H335" s="168" t="str">
        <x:v>Food has been intentionally arranged into its serving presentation state.</x:v>
      </x:c>
      <x:c r="I335" s="168" t="str">
        <x:v>REUSE</x:v>
      </x:c>
      <x:c r="J335" s="168" t="str">
        <x:v>WS: Workflow stage. Enter via PLATE; may be explicitly cleared by RETURN_TO_PRODUCTION, rework, or service-reset without erasing prior plating provenance.</x:v>
      </x:c>
      <x:c r="K335" s="168" t="str">
        <x:v>DRAFT</x:v>
      </x:c>
      <x:c r="L335" s="167"/>
      <x:c r="M335" s="167"/>
      <x:c r="N335" s="167"/>
      <x:c r="O335" s="167"/>
      <x:c r="P335" s="167"/>
      <x:c r="Q335" s="167"/>
      <x:c r="R335" s="167"/>
      <x:c r="S335" s="167"/>
      <x:c r="T335" s="167"/>
      <x:c r="U335" s="167"/>
    </x:row>
    <x:row r="336">
      <x:c r="A336" s="167"/>
      <x:c r="B336" s="167"/>
      <x:c r="C336" s="167"/>
      <x:c r="D336" s="167"/>
      <x:c r="E336" s="167"/>
      <x:c r="F336" s="167"/>
      <x:c r="G336" s="167"/>
      <x:c r="H336" s="167"/>
      <x:c r="I336" s="167"/>
      <x:c r="J336" s="167"/>
      <x:c r="K336" s="167"/>
      <x:c r="L336" s="167"/>
      <x:c r="M336" s="167"/>
      <x:c r="N336" s="167"/>
      <x:c r="O336" s="167"/>
      <x:c r="P336" s="167"/>
      <x:c r="Q336" s="167"/>
      <x:c r="R336" s="167"/>
      <x:c r="S336" s="167"/>
      <x:c r="T336" s="167"/>
      <x:c r="U336" s="167"/>
    </x:row>
    <x:row r="337">
      <x:c r="A337" s="167"/>
      <x:c r="B337" s="167"/>
      <x:c r="C337" s="167"/>
      <x:c r="D337" s="167"/>
      <x:c r="E337" s="167"/>
      <x:c r="F337" s="167"/>
      <x:c r="G337" s="167"/>
      <x:c r="H337" s="167"/>
      <x:c r="I337" s="167"/>
      <x:c r="J337" s="167"/>
      <x:c r="K337" s="167"/>
      <x:c r="L337" s="167"/>
      <x:c r="M337" s="167"/>
      <x:c r="N337" s="167"/>
      <x:c r="O337" s="167"/>
      <x:c r="P337" s="167"/>
      <x:c r="Q337" s="167"/>
      <x:c r="R337" s="167"/>
      <x:c r="S337" s="167"/>
      <x:c r="T337" s="167"/>
      <x:c r="U337" s="167"/>
    </x:row>
    <x:row r="338">
      <x:c r="A338" s="167"/>
      <x:c r="B338" s="167"/>
      <x:c r="C338" s="167"/>
      <x:c r="D338" s="167"/>
      <x:c r="E338" s="167"/>
      <x:c r="F338" s="167"/>
      <x:c r="G338" s="167"/>
      <x:c r="H338" s="167"/>
      <x:c r="I338" s="167"/>
      <x:c r="J338" s="167"/>
      <x:c r="K338" s="167"/>
      <x:c r="L338" s="167"/>
      <x:c r="M338" s="167"/>
      <x:c r="N338" s="167"/>
      <x:c r="O338" s="167"/>
      <x:c r="P338" s="167"/>
      <x:c r="Q338" s="167"/>
      <x:c r="R338" s="167"/>
      <x:c r="S338" s="167"/>
      <x:c r="T338" s="167"/>
      <x:c r="U338" s="167"/>
    </x:row>
    <x:row r="339" ht="24" customHeight="1">
      <x:c r="A339" s="167" t="inlineStr">
        <x:is>
          <x:t xml:space="preserve">📖 — READ / TEST TABLE</x:t>
        </x:is>
      </x:c>
      <x:c r="B339" s="167"/>
      <x:c r="C339" s="167"/>
      <x:c r="D339" s="167"/>
      <x:c r="E339" s="167"/>
      <x:c r="F339" s="167"/>
      <x:c r="G339" s="167"/>
      <x:c r="H339" s="167"/>
      <x:c r="I339" s="167"/>
      <x:c r="J339" s="167"/>
      <x:c r="K339" s="167"/>
      <x:c r="L339" s="167"/>
      <x:c r="M339" s="167"/>
      <x:c r="N339" s="167"/>
      <x:c r="O339" s="167"/>
      <x:c r="P339" s="167"/>
      <x:c r="Q339" s="167"/>
      <x:c r="R339" s="167"/>
      <x:c r="S339" s="167"/>
      <x:c r="T339" s="167"/>
      <x:c r="U339" s="167"/>
    </x:row>
    <x:row r="340" ht="42" customHeight="1">
      <x:c r="A340" s="172" t="inlineStr">
        <x:is>
          <x:t xml:space="preserve">1 Placement ID</x:t>
        </x:is>
      </x:c>
      <x:c r="B340" s="172" t="inlineStr">
        <x:is>
          <x:t xml:space="preserve">2 Binary State</x:t>
        </x:is>
      </x:c>
      <x:c r="C340" s="172" t="inlineStr">
        <x:is>
          <x:t xml:space="preserve">3 Decoded Value</x:t>
        </x:is>
      </x:c>
      <x:c r="D340" s="172" t="inlineStr">
        <x:is>
          <x:t xml:space="preserve">4 Raw Validity</x:t>
        </x:is>
      </x:c>
      <x:c r="E340" s="172" t="inlineStr">
        <x:is>
          <x:t xml:space="preserve">5 Trust Class</x:t>
        </x:is>
      </x:c>
      <x:c r="F340" s="172" t="inlineStr">
        <x:is>
          <x:t xml:space="preserve">6 Resolved Trust</x:t>
        </x:is>
      </x:c>
      <x:c r="G340" s="172" t="inlineStr">
        <x:is>
          <x:t xml:space="preserve">7 Governing Condition / Inputs</x:t>
        </x:is>
      </x:c>
      <x:c r="H340" s="172" t="inlineStr">
        <x:is>
          <x:t xml:space="preserve">8 Applicability</x:t>
        </x:is>
      </x:c>
      <x:c r="I340" s="172" t="inlineStr">
        <x:is>
          <x:t xml:space="preserve">9 Semantic Validity</x:t>
        </x:is>
      </x:c>
      <x:c r="J340" s="172" t="inlineStr">
        <x:is>
          <x:t xml:space="preserve">10 Semantic Value</x:t>
        </x:is>
      </x:c>
      <x:c r="K340" s="172" t="inlineStr">
        <x:is>
          <x:t xml:space="preserve">11 Reader Code</x:t>
        </x:is>
      </x:c>
      <x:c r="L340" s="172" t="inlineStr">
        <x:is>
          <x:t xml:space="preserve">12 Reader Output</x:t>
        </x:is>
      </x:c>
      <x:c r="M340" s="172" t="inlineStr">
        <x:is>
          <x:t xml:space="preserve">13 Notes</x:t>
        </x:is>
      </x:c>
      <x:c r="N340" s="172"/>
      <x:c r="O340" s="172"/>
      <x:c r="P340" s="172"/>
      <x:c r="Q340" s="172"/>
      <x:c r="R340" s="172"/>
      <x:c r="S340" s="172"/>
      <x:c r="T340" s="172"/>
      <x:c r="U340" s="172"/>
    </x:row>
    <x:row r="341" ht="90" customHeight="1">
      <x:c r="A341" s="168" t="str">
        <x:f>A75</x:f>
        <x:v>COOKING-128#001</x:v>
      </x:c>
      <x:c r="B341" s="168" t="str">
        <x:f>IF(B18="","",B18)</x:f>
      </x:c>
      <x:c r="C341" s="168" t="str">
        <x:f>IF(AND(ISNUMBER(B341),B341=1),"HALVED",IF(AND(ISNUMBER(B341),B341=0),"NOT ASSERTED","INVALID"))</x:f>
        <x:v>INVALID</x:v>
      </x:c>
      <x:c r="D341" s="168" t="str">
        <x:f>IF(AND(ISNUMBER(B341),OR(B341=0,B341=1)),"VALID","INVALID")</x:f>
        <x:v>INVALID</x:v>
      </x:c>
      <x:c r="E341" s="168" t="str">
        <x:f>IF(F75="","UNSPECIFIED",F75)</x:f>
        <x:v>UNSPECIFIED</x:v>
      </x:c>
      <x:c r="F341" s="168" t="str">
        <x:v>UNSPECIFIED</x:v>
      </x:c>
      <x:c r="G341" s="168" t="str">
        <x:f>M75</x:f>
        <x:v>COOKING-128 v0.1; object/lineage + Model/Rule + provenance</x:v>
      </x:c>
      <x:c r="H341" s="168" t="str">
        <x:v>SCOPED FIXTURE</x:v>
      </x:c>
      <x:c r="I341" s="168" t="str">
        <x:v>TRANSITION NOT EVALUATED</x:v>
      </x:c>
      <x:c r="J341" s="168" t="str">
        <x:f>C341</x:f>
        <x:v>INVALID</x:v>
      </x:c>
      <x:c r="K341" s="168"/>
      <x:c r="L341" s="168" t="str">
        <x:f>"B000 HALVED: "&amp;C341</x:f>
        <x:v>B000 HALVED: INVALID</x:v>
      </x:c>
      <x:c r="M341" s="168" t="str">
        <x:v>XR. Planned fixture; Reader does not execute Operators or infer physical results.</x:v>
      </x:c>
      <x:c r="N341" s="167"/>
      <x:c r="O341" s="167"/>
      <x:c r="P341" s="167"/>
      <x:c r="Q341" s="167"/>
      <x:c r="R341" s="167"/>
      <x:c r="S341" s="167"/>
      <x:c r="T341" s="167"/>
      <x:c r="U341" s="167"/>
    </x:row>
    <x:row r="342" ht="90" customHeight="1">
      <x:c r="A342" s="168" t="str">
        <x:f>A76</x:f>
        <x:v>COOKING-128#002</x:v>
      </x:c>
      <x:c r="B342" s="168" t="str">
        <x:f>IF(C18="","",C18)</x:f>
      </x:c>
      <x:c r="C342" s="168" t="str">
        <x:f>IF(AND(ISNUMBER(B342),B342=1),"QUARTERED",IF(AND(ISNUMBER(B342),B342=0),"NOT ASSERTED","INVALID"))</x:f>
        <x:v>INVALID</x:v>
      </x:c>
      <x:c r="D342" s="168" t="str">
        <x:f>IF(AND(ISNUMBER(B342),OR(B342=0,B342=1)),"VALID","INVALID")</x:f>
        <x:v>INVALID</x:v>
      </x:c>
      <x:c r="E342" s="168" t="str">
        <x:f>IF(F76="","UNSPECIFIED",F76)</x:f>
        <x:v>UNSPECIFIED</x:v>
      </x:c>
      <x:c r="F342" s="168" t="str">
        <x:v>UNSPECIFIED</x:v>
      </x:c>
      <x:c r="G342" s="168" t="str">
        <x:f>M76</x:f>
        <x:v>COOKING-128 v0.1; object/lineage + Model/Rule + provenance</x:v>
      </x:c>
      <x:c r="H342" s="168" t="str">
        <x:v>SCOPED FIXTURE</x:v>
      </x:c>
      <x:c r="I342" s="168" t="str">
        <x:v>TRANSITION NOT EVALUATED</x:v>
      </x:c>
      <x:c r="J342" s="168" t="str">
        <x:f>C342</x:f>
        <x:v>INVALID</x:v>
      </x:c>
      <x:c r="K342" s="168"/>
      <x:c r="L342" s="168" t="str">
        <x:f>"B001 QUARTERED: "&amp;C342</x:f>
        <x:v>B001 QUARTERED: INVALID</x:v>
      </x:c>
      <x:c r="M342" s="168" t="str">
        <x:v>XR. Planned fixture; Reader does not execute Operators or infer physical results.</x:v>
      </x:c>
      <x:c r="N342" s="167"/>
      <x:c r="O342" s="167"/>
      <x:c r="P342" s="167"/>
      <x:c r="Q342" s="167"/>
      <x:c r="R342" s="167"/>
      <x:c r="S342" s="167"/>
      <x:c r="T342" s="167"/>
      <x:c r="U342" s="167"/>
    </x:row>
    <x:row r="343" ht="90" customHeight="1">
      <x:c r="A343" s="168" t="str">
        <x:f>A77</x:f>
        <x:v>COOKING-128#003</x:v>
      </x:c>
      <x:c r="B343" s="168" t="str">
        <x:f>IF(D18="","",D18)</x:f>
      </x:c>
      <x:c r="C343" s="168" t="str">
        <x:f>IF(AND(ISNUMBER(B343),B343=1),"WEDGED",IF(AND(ISNUMBER(B343),B343=0),"NOT ASSERTED","INVALID"))</x:f>
        <x:v>INVALID</x:v>
      </x:c>
      <x:c r="D343" s="168" t="str">
        <x:f>IF(AND(ISNUMBER(B343),OR(B343=0,B343=1)),"VALID","INVALID")</x:f>
        <x:v>INVALID</x:v>
      </x:c>
      <x:c r="E343" s="168" t="str">
        <x:f>IF(F77="","UNSPECIFIED",F77)</x:f>
        <x:v>UNSPECIFIED</x:v>
      </x:c>
      <x:c r="F343" s="168" t="str">
        <x:v>UNSPECIFIED</x:v>
      </x:c>
      <x:c r="G343" s="168" t="str">
        <x:f>M77</x:f>
        <x:v>COOKING-128 v0.1; object/lineage + Model/Rule + provenance</x:v>
      </x:c>
      <x:c r="H343" s="168" t="str">
        <x:v>SCOPED FIXTURE</x:v>
      </x:c>
      <x:c r="I343" s="168" t="str">
        <x:v>TRANSITION NOT EVALUATED</x:v>
      </x:c>
      <x:c r="J343" s="168" t="str">
        <x:f>C343</x:f>
        <x:v>INVALID</x:v>
      </x:c>
      <x:c r="K343" s="168"/>
      <x:c r="L343" s="168" t="str">
        <x:f>"B002 WEDGED: "&amp;C343</x:f>
        <x:v>B002 WEDGED: INVALID</x:v>
      </x:c>
      <x:c r="M343" s="168" t="str">
        <x:v>XB. Planned fixture; Reader does not execute Operators or infer physical results.</x:v>
      </x:c>
      <x:c r="N343" s="167"/>
      <x:c r="O343" s="167"/>
      <x:c r="P343" s="167"/>
      <x:c r="Q343" s="167"/>
      <x:c r="R343" s="167"/>
      <x:c r="S343" s="167"/>
      <x:c r="T343" s="167"/>
      <x:c r="U343" s="167"/>
    </x:row>
    <x:row r="344" ht="90" customHeight="1">
      <x:c r="A344" s="168" t="str">
        <x:f>A78</x:f>
        <x:v>COOKING-128#004</x:v>
      </x:c>
      <x:c r="B344" s="168" t="str">
        <x:f>IF(E18="","",E18)</x:f>
      </x:c>
      <x:c r="C344" s="168" t="str">
        <x:f>IF(AND(ISNUMBER(B344),B344=1),"LARGE_CHUNKED",IF(AND(ISNUMBER(B344),B344=0),"NOT ASSERTED","INVALID"))</x:f>
        <x:v>INVALID</x:v>
      </x:c>
      <x:c r="D344" s="168" t="str">
        <x:f>IF(AND(ISNUMBER(B344),OR(B344=0,B344=1)),"VALID","INVALID")</x:f>
        <x:v>INVALID</x:v>
      </x:c>
      <x:c r="E344" s="168" t="str">
        <x:f>IF(F78="","UNSPECIFIED",F78)</x:f>
        <x:v>UNSPECIFIED</x:v>
      </x:c>
      <x:c r="F344" s="168" t="str">
        <x:v>UNSPECIFIED</x:v>
      </x:c>
      <x:c r="G344" s="168" t="str">
        <x:f>M78</x:f>
        <x:v>COOKING-128 v0.1; object/lineage + Model/Rule + provenance</x:v>
      </x:c>
      <x:c r="H344" s="168" t="str">
        <x:v>SCOPED FIXTURE</x:v>
      </x:c>
      <x:c r="I344" s="168" t="str">
        <x:v>TRANSITION NOT EVALUATED</x:v>
      </x:c>
      <x:c r="J344" s="168" t="str">
        <x:f>C344</x:f>
        <x:v>INVALID</x:v>
      </x:c>
      <x:c r="K344" s="168"/>
      <x:c r="L344" s="168" t="str">
        <x:f>"B003 LARGE_CHUNKED: "&amp;C344</x:f>
        <x:v>B003 LARGE_CHUNKED: INVALID</x:v>
      </x:c>
      <x:c r="M344" s="168" t="str">
        <x:v>XR. Planned fixture; Reader does not execute Operators or infer physical results.</x:v>
      </x:c>
      <x:c r="N344" s="167"/>
      <x:c r="O344" s="167"/>
      <x:c r="P344" s="167"/>
      <x:c r="Q344" s="167"/>
      <x:c r="R344" s="167"/>
      <x:c r="S344" s="167"/>
      <x:c r="T344" s="167"/>
      <x:c r="U344" s="167"/>
    </x:row>
    <x:row r="345" ht="90" customHeight="1">
      <x:c r="A345" s="168" t="str">
        <x:f>A79</x:f>
        <x:v>COOKING-128#005</x:v>
      </x:c>
      <x:c r="B345" s="168" t="str">
        <x:f>IF(F18="","",F18)</x:f>
      </x:c>
      <x:c r="C345" s="168" t="str">
        <x:f>IF(AND(ISNUMBER(B345),B345=1),"ROUGH_CHOPPED",IF(AND(ISNUMBER(B345),B345=0),"NOT ASSERTED","INVALID"))</x:f>
        <x:v>INVALID</x:v>
      </x:c>
      <x:c r="D345" s="168" t="str">
        <x:f>IF(AND(ISNUMBER(B345),OR(B345=0,B345=1)),"VALID","INVALID")</x:f>
        <x:v>INVALID</x:v>
      </x:c>
      <x:c r="E345" s="168" t="str">
        <x:f>IF(F79="","UNSPECIFIED",F79)</x:f>
        <x:v>UNSPECIFIED</x:v>
      </x:c>
      <x:c r="F345" s="168" t="str">
        <x:v>UNSPECIFIED</x:v>
      </x:c>
      <x:c r="G345" s="168" t="str">
        <x:f>M79</x:f>
        <x:v>COOKING-128 v0.1; object/lineage + Model/Rule + provenance</x:v>
      </x:c>
      <x:c r="H345" s="168" t="str">
        <x:v>SCOPED FIXTURE</x:v>
      </x:c>
      <x:c r="I345" s="168" t="str">
        <x:v>TRANSITION NOT EVALUATED</x:v>
      </x:c>
      <x:c r="J345" s="168" t="str">
        <x:f>C345</x:f>
        <x:v>INVALID</x:v>
      </x:c>
      <x:c r="K345" s="168"/>
      <x:c r="L345" s="168" t="str">
        <x:f>"B004 ROUGH_CHOPPED: "&amp;C345</x:f>
        <x:v>B004 ROUGH_CHOPPED: INVALID</x:v>
      </x:c>
      <x:c r="M345" s="168" t="str">
        <x:v>XR. Planned fixture; Reader does not execute Operators or infer physical results.</x:v>
      </x:c>
      <x:c r="N345" s="167"/>
      <x:c r="O345" s="167"/>
      <x:c r="P345" s="167"/>
      <x:c r="Q345" s="167"/>
      <x:c r="R345" s="167"/>
      <x:c r="S345" s="167"/>
      <x:c r="T345" s="167"/>
      <x:c r="U345" s="167"/>
    </x:row>
    <x:row r="346" ht="90" customHeight="1">
      <x:c r="A346" s="168" t="str">
        <x:f>A80</x:f>
        <x:v>COOKING-128#006</x:v>
      </x:c>
      <x:c r="B346" s="168" t="str">
        <x:f>IF(G18="","",G18)</x:f>
      </x:c>
      <x:c r="C346" s="168" t="str">
        <x:f>IF(AND(ISNUMBER(B346),B346=1),"MEDIUM_CHOPPED",IF(AND(ISNUMBER(B346),B346=0),"NOT ASSERTED","INVALID"))</x:f>
        <x:v>INVALID</x:v>
      </x:c>
      <x:c r="D346" s="168" t="str">
        <x:f>IF(AND(ISNUMBER(B346),OR(B346=0,B346=1)),"VALID","INVALID")</x:f>
        <x:v>INVALID</x:v>
      </x:c>
      <x:c r="E346" s="168" t="str">
        <x:f>IF(F80="","UNSPECIFIED",F80)</x:f>
        <x:v>UNSPECIFIED</x:v>
      </x:c>
      <x:c r="F346" s="168" t="str">
        <x:v>UNSPECIFIED</x:v>
      </x:c>
      <x:c r="G346" s="168" t="str">
        <x:f>M80</x:f>
        <x:v>COOKING-128 v0.1; object/lineage + Model/Rule + provenance</x:v>
      </x:c>
      <x:c r="H346" s="168" t="str">
        <x:v>SCOPED FIXTURE</x:v>
      </x:c>
      <x:c r="I346" s="168" t="str">
        <x:v>TRANSITION NOT EVALUATED</x:v>
      </x:c>
      <x:c r="J346" s="168" t="str">
        <x:f>C346</x:f>
        <x:v>INVALID</x:v>
      </x:c>
      <x:c r="K346" s="168"/>
      <x:c r="L346" s="168" t="str">
        <x:f>"B005 MEDIUM_CHOPPED: "&amp;C346</x:f>
        <x:v>B005 MEDIUM_CHOPPED: INVALID</x:v>
      </x:c>
      <x:c r="M346" s="168" t="str">
        <x:v>XR. Planned fixture; Reader does not execute Operators or infer physical results.</x:v>
      </x:c>
      <x:c r="N346" s="167"/>
      <x:c r="O346" s="167"/>
      <x:c r="P346" s="167"/>
      <x:c r="Q346" s="167"/>
      <x:c r="R346" s="167"/>
      <x:c r="S346" s="167"/>
      <x:c r="T346" s="167"/>
      <x:c r="U346" s="167"/>
    </x:row>
    <x:row r="347" ht="90" customHeight="1">
      <x:c r="A347" s="168" t="str">
        <x:f>A81</x:f>
        <x:v>COOKING-128#007</x:v>
      </x:c>
      <x:c r="B347" s="168" t="str">
        <x:f>IF(H18="","",H18)</x:f>
      </x:c>
      <x:c r="C347" s="168" t="str">
        <x:f>IF(AND(ISNUMBER(B347),B347=1),"FINE_CHOPPED",IF(AND(ISNUMBER(B347),B347=0),"NOT ASSERTED","INVALID"))</x:f>
        <x:v>INVALID</x:v>
      </x:c>
      <x:c r="D347" s="168" t="str">
        <x:f>IF(AND(ISNUMBER(B347),OR(B347=0,B347=1)),"VALID","INVALID")</x:f>
        <x:v>INVALID</x:v>
      </x:c>
      <x:c r="E347" s="168" t="str">
        <x:f>IF(F81="","UNSPECIFIED",F81)</x:f>
        <x:v>UNSPECIFIED</x:v>
      </x:c>
      <x:c r="F347" s="168" t="str">
        <x:v>UNSPECIFIED</x:v>
      </x:c>
      <x:c r="G347" s="168" t="str">
        <x:f>M81</x:f>
        <x:v>COOKING-128 v0.1; object/lineage + Model/Rule + provenance</x:v>
      </x:c>
      <x:c r="H347" s="168" t="str">
        <x:v>SCOPED FIXTURE</x:v>
      </x:c>
      <x:c r="I347" s="168" t="str">
        <x:v>TRANSITION NOT EVALUATED</x:v>
      </x:c>
      <x:c r="J347" s="168" t="str">
        <x:f>C347</x:f>
        <x:v>INVALID</x:v>
      </x:c>
      <x:c r="K347" s="168"/>
      <x:c r="L347" s="168" t="str">
        <x:f>"B006 FINE_CHOPPED: "&amp;C347</x:f>
        <x:v>B006 FINE_CHOPPED: INVALID</x:v>
      </x:c>
      <x:c r="M347" s="168" t="str">
        <x:v>XR. Planned fixture; Reader does not execute Operators or infer physical results.</x:v>
      </x:c>
      <x:c r="N347" s="167"/>
      <x:c r="O347" s="167"/>
      <x:c r="P347" s="167"/>
      <x:c r="Q347" s="167"/>
      <x:c r="R347" s="167"/>
      <x:c r="S347" s="167"/>
      <x:c r="T347" s="167"/>
      <x:c r="U347" s="167"/>
    </x:row>
    <x:row r="348" ht="90" customHeight="1">
      <x:c r="A348" s="168" t="str">
        <x:f>A82</x:f>
        <x:v>COOKING-128#008</x:v>
      </x:c>
      <x:c r="B348" s="168" t="str">
        <x:f>IF(I18="","",I18)</x:f>
      </x:c>
      <x:c r="C348" s="168" t="str">
        <x:f>IF(AND(ISNUMBER(B348),B348=1),"THICK_SLICED",IF(AND(ISNUMBER(B348),B348=0),"NOT ASSERTED","INVALID"))</x:f>
        <x:v>INVALID</x:v>
      </x:c>
      <x:c r="D348" s="168" t="str">
        <x:f>IF(AND(ISNUMBER(B348),OR(B348=0,B348=1)),"VALID","INVALID")</x:f>
        <x:v>INVALID</x:v>
      </x:c>
      <x:c r="E348" s="168" t="str">
        <x:f>IF(F82="","UNSPECIFIED",F82)</x:f>
        <x:v>UNSPECIFIED</x:v>
      </x:c>
      <x:c r="F348" s="168" t="str">
        <x:v>UNSPECIFIED</x:v>
      </x:c>
      <x:c r="G348" s="168" t="str">
        <x:f>M82</x:f>
        <x:v>COOKING-128 v0.1; object/lineage + Model/Rule + provenance</x:v>
      </x:c>
      <x:c r="H348" s="168" t="str">
        <x:v>SCOPED FIXTURE</x:v>
      </x:c>
      <x:c r="I348" s="168" t="str">
        <x:v>TRANSITION NOT EVALUATED</x:v>
      </x:c>
      <x:c r="J348" s="168" t="str">
        <x:f>C348</x:f>
        <x:v>INVALID</x:v>
      </x:c>
      <x:c r="K348" s="168"/>
      <x:c r="L348" s="168" t="str">
        <x:f>"B007 THICK_SLICED: "&amp;C348</x:f>
        <x:v>B007 THICK_SLICED: INVALID</x:v>
      </x:c>
      <x:c r="M348" s="168" t="str">
        <x:v>XR. Planned fixture; Reader does not execute Operators or infer physical results.</x:v>
      </x:c>
      <x:c r="N348" s="167"/>
      <x:c r="O348" s="167"/>
      <x:c r="P348" s="167"/>
      <x:c r="Q348" s="167"/>
      <x:c r="R348" s="167"/>
      <x:c r="S348" s="167"/>
      <x:c r="T348" s="167"/>
      <x:c r="U348" s="167"/>
    </x:row>
    <x:row r="349" ht="90" customHeight="1">
      <x:c r="A349" s="168" t="str">
        <x:f>A83</x:f>
        <x:v>COOKING-128#009</x:v>
      </x:c>
      <x:c r="B349" s="168" t="str">
        <x:f>IF(J18="","",J18)</x:f>
      </x:c>
      <x:c r="C349" s="168" t="str">
        <x:f>IF(AND(ISNUMBER(B349),B349=1),"MEDIUM_SLICED",IF(AND(ISNUMBER(B349),B349=0),"NOT ASSERTED","INVALID"))</x:f>
        <x:v>INVALID</x:v>
      </x:c>
      <x:c r="D349" s="168" t="str">
        <x:f>IF(AND(ISNUMBER(B349),OR(B349=0,B349=1)),"VALID","INVALID")</x:f>
        <x:v>INVALID</x:v>
      </x:c>
      <x:c r="E349" s="168" t="str">
        <x:f>IF(F83="","UNSPECIFIED",F83)</x:f>
        <x:v>UNSPECIFIED</x:v>
      </x:c>
      <x:c r="F349" s="168" t="str">
        <x:v>UNSPECIFIED</x:v>
      </x:c>
      <x:c r="G349" s="168" t="str">
        <x:f>M83</x:f>
        <x:v>COOKING-128 v0.1; object/lineage + Model/Rule + provenance</x:v>
      </x:c>
      <x:c r="H349" s="168" t="str">
        <x:v>SCOPED FIXTURE</x:v>
      </x:c>
      <x:c r="I349" s="168" t="str">
        <x:v>TRANSITION NOT EVALUATED</x:v>
      </x:c>
      <x:c r="J349" s="168" t="str">
        <x:f>C349</x:f>
        <x:v>INVALID</x:v>
      </x:c>
      <x:c r="K349" s="168"/>
      <x:c r="L349" s="168" t="str">
        <x:f>"B008 MEDIUM_SLICED: "&amp;C349</x:f>
        <x:v>B008 MEDIUM_SLICED: INVALID</x:v>
      </x:c>
      <x:c r="M349" s="168" t="str">
        <x:v>XR. Planned fixture; Reader does not execute Operators or infer physical results.</x:v>
      </x:c>
      <x:c r="N349" s="167"/>
      <x:c r="O349" s="167"/>
      <x:c r="P349" s="167"/>
      <x:c r="Q349" s="167"/>
      <x:c r="R349" s="167"/>
      <x:c r="S349" s="167"/>
      <x:c r="T349" s="167"/>
      <x:c r="U349" s="167"/>
    </x:row>
    <x:row r="350" ht="90" customHeight="1">
      <x:c r="A350" s="168" t="str">
        <x:f>A84</x:f>
        <x:v>COOKING-128#010</x:v>
      </x:c>
      <x:c r="B350" s="168" t="str">
        <x:f>IF(K18="","",K18)</x:f>
      </x:c>
      <x:c r="C350" s="168" t="str">
        <x:f>IF(AND(ISNUMBER(B350),B350=1),"THIN_SLICED",IF(AND(ISNUMBER(B350),B350=0),"NOT ASSERTED","INVALID"))</x:f>
        <x:v>INVALID</x:v>
      </x:c>
      <x:c r="D350" s="168" t="str">
        <x:f>IF(AND(ISNUMBER(B350),OR(B350=0,B350=1)),"VALID","INVALID")</x:f>
        <x:v>INVALID</x:v>
      </x:c>
      <x:c r="E350" s="168" t="str">
        <x:f>IF(F84="","UNSPECIFIED",F84)</x:f>
        <x:v>UNSPECIFIED</x:v>
      </x:c>
      <x:c r="F350" s="168" t="str">
        <x:v>UNSPECIFIED</x:v>
      </x:c>
      <x:c r="G350" s="168" t="str">
        <x:f>M84</x:f>
        <x:v>COOKING-128 v0.1; object/lineage + Model/Rule + provenance</x:v>
      </x:c>
      <x:c r="H350" s="168" t="str">
        <x:v>SCOPED FIXTURE</x:v>
      </x:c>
      <x:c r="I350" s="168" t="str">
        <x:v>TRANSITION NOT EVALUATED</x:v>
      </x:c>
      <x:c r="J350" s="168" t="str">
        <x:f>C350</x:f>
        <x:v>INVALID</x:v>
      </x:c>
      <x:c r="K350" s="168"/>
      <x:c r="L350" s="168" t="str">
        <x:f>"B009 THIN_SLICED: "&amp;C350</x:f>
        <x:v>B009 THIN_SLICED: INVALID</x:v>
      </x:c>
      <x:c r="M350" s="168" t="str">
        <x:v>XR. Planned fixture; Reader does not execute Operators or infer physical results.</x:v>
      </x:c>
      <x:c r="N350" s="167"/>
      <x:c r="O350" s="167"/>
      <x:c r="P350" s="167"/>
      <x:c r="Q350" s="167"/>
      <x:c r="R350" s="167"/>
      <x:c r="S350" s="167"/>
      <x:c r="T350" s="167"/>
      <x:c r="U350" s="167"/>
    </x:row>
    <x:row r="351" ht="90" customHeight="1">
      <x:c r="A351" s="168" t="str">
        <x:f>A85</x:f>
        <x:v>COOKING-128#011</x:v>
      </x:c>
      <x:c r="B351" s="168" t="str">
        <x:f>IF(L18="","",L18)</x:f>
      </x:c>
      <x:c r="C351" s="168" t="str">
        <x:f>IF(AND(ISNUMBER(B351),B351=1),"SHAVED",IF(AND(ISNUMBER(B351),B351=0),"NOT ASSERTED","INVALID"))</x:f>
        <x:v>INVALID</x:v>
      </x:c>
      <x:c r="D351" s="168" t="str">
        <x:f>IF(AND(ISNUMBER(B351),OR(B351=0,B351=1)),"VALID","INVALID")</x:f>
        <x:v>INVALID</x:v>
      </x:c>
      <x:c r="E351" s="168" t="str">
        <x:f>IF(F85="","UNSPECIFIED",F85)</x:f>
        <x:v>UNSPECIFIED</x:v>
      </x:c>
      <x:c r="F351" s="168" t="str">
        <x:v>UNSPECIFIED</x:v>
      </x:c>
      <x:c r="G351" s="168" t="str">
        <x:f>M85</x:f>
        <x:v>COOKING-128 v0.1; object/lineage + Model/Rule + provenance</x:v>
      </x:c>
      <x:c r="H351" s="168" t="str">
        <x:v>SCOPED FIXTURE</x:v>
      </x:c>
      <x:c r="I351" s="168" t="str">
        <x:v>TRANSITION NOT EVALUATED</x:v>
      </x:c>
      <x:c r="J351" s="168" t="str">
        <x:f>C351</x:f>
        <x:v>INVALID</x:v>
      </x:c>
      <x:c r="K351" s="168"/>
      <x:c r="L351" s="168" t="str">
        <x:f>"B010 SHAVED: "&amp;C351</x:f>
        <x:v>B010 SHAVED: INVALID</x:v>
      </x:c>
      <x:c r="M351" s="168" t="str">
        <x:v>XR. Planned fixture; Reader does not execute Operators or infer physical results.</x:v>
      </x:c>
      <x:c r="N351" s="167"/>
      <x:c r="O351" s="167"/>
      <x:c r="P351" s="167"/>
      <x:c r="Q351" s="167"/>
      <x:c r="R351" s="167"/>
      <x:c r="S351" s="167"/>
      <x:c r="T351" s="167"/>
      <x:c r="U351" s="167"/>
    </x:row>
    <x:row r="352" ht="90" customHeight="1">
      <x:c r="A352" s="168" t="str">
        <x:f>A86</x:f>
        <x:v>COOKING-128#012</x:v>
      </x:c>
      <x:c r="B352" s="168" t="str">
        <x:f>IF(M18="","",M18)</x:f>
      </x:c>
      <x:c r="C352" s="168" t="str">
        <x:f>IF(AND(ISNUMBER(B352),B352=1),"RING_SLICED",IF(AND(ISNUMBER(B352),B352=0),"NOT ASSERTED","INVALID"))</x:f>
        <x:v>INVALID</x:v>
      </x:c>
      <x:c r="D352" s="168" t="str">
        <x:f>IF(AND(ISNUMBER(B352),OR(B352=0,B352=1)),"VALID","INVALID")</x:f>
        <x:v>INVALID</x:v>
      </x:c>
      <x:c r="E352" s="168" t="str">
        <x:f>IF(F86="","UNSPECIFIED",F86)</x:f>
        <x:v>UNSPECIFIED</x:v>
      </x:c>
      <x:c r="F352" s="168" t="str">
        <x:v>UNSPECIFIED</x:v>
      </x:c>
      <x:c r="G352" s="168" t="str">
        <x:f>M86</x:f>
        <x:v>COOKING-128 v0.1; object/lineage + Model/Rule + provenance</x:v>
      </x:c>
      <x:c r="H352" s="168" t="str">
        <x:v>SCOPED FIXTURE</x:v>
      </x:c>
      <x:c r="I352" s="168" t="str">
        <x:v>TRANSITION NOT EVALUATED</x:v>
      </x:c>
      <x:c r="J352" s="168" t="str">
        <x:f>C352</x:f>
        <x:v>INVALID</x:v>
      </x:c>
      <x:c r="K352" s="168"/>
      <x:c r="L352" s="168" t="str">
        <x:f>"B011 RING_SLICED: "&amp;C352</x:f>
        <x:v>B011 RING_SLICED: INVALID</x:v>
      </x:c>
      <x:c r="M352" s="168" t="str">
        <x:v>GM. Planned fixture; Reader does not execute Operators or infer physical results.</x:v>
      </x:c>
      <x:c r="N352" s="167"/>
      <x:c r="O352" s="167"/>
      <x:c r="P352" s="167"/>
      <x:c r="Q352" s="167"/>
      <x:c r="R352" s="167"/>
      <x:c r="S352" s="167"/>
      <x:c r="T352" s="167"/>
      <x:c r="U352" s="167"/>
    </x:row>
    <x:row r="353" ht="90" customHeight="1">
      <x:c r="A353" s="168" t="str">
        <x:f>A87</x:f>
        <x:v>COOKING-128#013</x:v>
      </x:c>
      <x:c r="B353" s="168" t="str">
        <x:f>IF(N18="","",N18)</x:f>
      </x:c>
      <x:c r="C353" s="168" t="str">
        <x:f>IF(AND(ISNUMBER(B353),B353=1),"BIAS_SLICED",IF(AND(ISNUMBER(B353),B353=0),"NOT ASSERTED","INVALID"))</x:f>
        <x:v>INVALID</x:v>
      </x:c>
      <x:c r="D353" s="168" t="str">
        <x:f>IF(AND(ISNUMBER(B353),OR(B353=0,B353=1)),"VALID","INVALID")</x:f>
        <x:v>INVALID</x:v>
      </x:c>
      <x:c r="E353" s="168" t="str">
        <x:f>IF(F87="","UNSPECIFIED",F87)</x:f>
        <x:v>UNSPECIFIED</x:v>
      </x:c>
      <x:c r="F353" s="168" t="str">
        <x:v>UNSPECIFIED</x:v>
      </x:c>
      <x:c r="G353" s="168" t="str">
        <x:f>M87</x:f>
        <x:v>COOKING-128 v0.1; object/lineage + Model/Rule + provenance</x:v>
      </x:c>
      <x:c r="H353" s="168" t="str">
        <x:v>SCOPED FIXTURE</x:v>
      </x:c>
      <x:c r="I353" s="168" t="str">
        <x:v>TRANSITION NOT EVALUATED</x:v>
      </x:c>
      <x:c r="J353" s="168" t="str">
        <x:f>C353</x:f>
        <x:v>INVALID</x:v>
      </x:c>
      <x:c r="K353" s="168"/>
      <x:c r="L353" s="168" t="str">
        <x:f>"B012 BIAS_SLICED: "&amp;C353</x:f>
        <x:v>B012 BIAS_SLICED: INVALID</x:v>
      </x:c>
      <x:c r="M353" s="168" t="str">
        <x:v>GM. Planned fixture; Reader does not execute Operators or infer physical results.</x:v>
      </x:c>
      <x:c r="N353" s="167"/>
      <x:c r="O353" s="167"/>
      <x:c r="P353" s="167"/>
      <x:c r="Q353" s="167"/>
      <x:c r="R353" s="167"/>
      <x:c r="S353" s="167"/>
      <x:c r="T353" s="167"/>
      <x:c r="U353" s="167"/>
    </x:row>
    <x:row r="354" ht="90" customHeight="1">
      <x:c r="A354" s="168" t="str">
        <x:f>A88</x:f>
        <x:v>COOKING-128#014</x:v>
      </x:c>
      <x:c r="B354" s="168" t="str">
        <x:f>IF(O18="","",O18)</x:f>
      </x:c>
      <x:c r="C354" s="168" t="str">
        <x:f>IF(AND(ISNUMBER(B354),B354=1),"BUTTERFLIED",IF(AND(ISNUMBER(B354),B354=0),"NOT ASSERTED","INVALID"))</x:f>
        <x:v>INVALID</x:v>
      </x:c>
      <x:c r="D354" s="168" t="str">
        <x:f>IF(AND(ISNUMBER(B354),OR(B354=0,B354=1)),"VALID","INVALID")</x:f>
        <x:v>INVALID</x:v>
      </x:c>
      <x:c r="E354" s="168" t="str">
        <x:f>IF(F88="","UNSPECIFIED",F88)</x:f>
        <x:v>UNSPECIFIED</x:v>
      </x:c>
      <x:c r="F354" s="168" t="str">
        <x:v>UNSPECIFIED</x:v>
      </x:c>
      <x:c r="G354" s="168" t="str">
        <x:f>M88</x:f>
        <x:v>COOKING-128 v0.1; object/lineage + Model/Rule + provenance</x:v>
      </x:c>
      <x:c r="H354" s="168" t="str">
        <x:v>SCOPED FIXTURE</x:v>
      </x:c>
      <x:c r="I354" s="168" t="str">
        <x:v>TRANSITION NOT EVALUATED</x:v>
      </x:c>
      <x:c r="J354" s="168" t="str">
        <x:f>C354</x:f>
        <x:v>INVALID</x:v>
      </x:c>
      <x:c r="K354" s="168"/>
      <x:c r="L354" s="168" t="str">
        <x:f>"B013 BUTTERFLIED: "&amp;C354</x:f>
        <x:v>B013 BUTTERFLIED: INVALID</x:v>
      </x:c>
      <x:c r="M354" s="168" t="str">
        <x:v>GM. Planned fixture; Reader does not execute Operators or infer physical results.</x:v>
      </x:c>
      <x:c r="N354" s="167"/>
      <x:c r="O354" s="167"/>
      <x:c r="P354" s="167"/>
      <x:c r="Q354" s="167"/>
      <x:c r="R354" s="167"/>
      <x:c r="S354" s="167"/>
      <x:c r="T354" s="167"/>
      <x:c r="U354" s="167"/>
    </x:row>
    <x:row r="355" ht="90" customHeight="1">
      <x:c r="A355" s="168" t="str">
        <x:f>A89</x:f>
        <x:v>COOKING-128#015</x:v>
      </x:c>
      <x:c r="B355" s="168" t="str">
        <x:f>IF(P18="","",P18)</x:f>
      </x:c>
      <x:c r="C355" s="168" t="str">
        <x:f>IF(AND(ISNUMBER(B355),B355=1),"SCORED",IF(AND(ISNUMBER(B355),B355=0),"NOT ASSERTED","INVALID"))</x:f>
        <x:v>INVALID</x:v>
      </x:c>
      <x:c r="D355" s="168" t="str">
        <x:f>IF(AND(ISNUMBER(B355),OR(B355=0,B355=1)),"VALID","INVALID")</x:f>
        <x:v>INVALID</x:v>
      </x:c>
      <x:c r="E355" s="168" t="str">
        <x:f>IF(F89="","UNSPECIFIED",F89)</x:f>
        <x:v>UNSPECIFIED</x:v>
      </x:c>
      <x:c r="F355" s="168" t="str">
        <x:v>UNSPECIFIED</x:v>
      </x:c>
      <x:c r="G355" s="168" t="str">
        <x:f>M89</x:f>
        <x:v>COOKING-128 v0.1; object/lineage + Model/Rule + provenance</x:v>
      </x:c>
      <x:c r="H355" s="168" t="str">
        <x:v>SCOPED FIXTURE</x:v>
      </x:c>
      <x:c r="I355" s="168" t="str">
        <x:v>TRANSITION NOT EVALUATED</x:v>
      </x:c>
      <x:c r="J355" s="168" t="str">
        <x:f>C355</x:f>
        <x:v>INVALID</x:v>
      </x:c>
      <x:c r="K355" s="168"/>
      <x:c r="L355" s="168" t="str">
        <x:f>"B014 SCORED: "&amp;C355</x:f>
        <x:v>B014 SCORED: INVALID</x:v>
      </x:c>
      <x:c r="M355" s="168" t="str">
        <x:v>GM. Planned fixture; Reader does not execute Operators or infer physical results.</x:v>
      </x:c>
      <x:c r="N355" s="167"/>
      <x:c r="O355" s="167"/>
      <x:c r="P355" s="167"/>
      <x:c r="Q355" s="167"/>
      <x:c r="R355" s="167"/>
      <x:c r="S355" s="167"/>
      <x:c r="T355" s="167"/>
      <x:c r="U355" s="167"/>
    </x:row>
    <x:row r="356" ht="90" customHeight="1">
      <x:c r="A356" s="168" t="str">
        <x:f>A90</x:f>
        <x:v>COOKING-128#016</x:v>
      </x:c>
      <x:c r="B356" s="168" t="str">
        <x:f>IF(Q18="","",Q18)</x:f>
      </x:c>
      <x:c r="C356" s="168" t="str">
        <x:f>IF(AND(ISNUMBER(B356),B356=1),"CROSSHATCH_SCORED",IF(AND(ISNUMBER(B356),B356=0),"NOT ASSERTED","INVALID"))</x:f>
        <x:v>INVALID</x:v>
      </x:c>
      <x:c r="D356" s="168" t="str">
        <x:f>IF(AND(ISNUMBER(B356),OR(B356=0,B356=1)),"VALID","INVALID")</x:f>
        <x:v>INVALID</x:v>
      </x:c>
      <x:c r="E356" s="168" t="str">
        <x:f>IF(F90="","UNSPECIFIED",F90)</x:f>
        <x:v>UNSPECIFIED</x:v>
      </x:c>
      <x:c r="F356" s="168" t="str">
        <x:v>UNSPECIFIED</x:v>
      </x:c>
      <x:c r="G356" s="168" t="str">
        <x:f>M90</x:f>
        <x:v>COOKING-128 v0.1; object/lineage + Model/Rule + provenance</x:v>
      </x:c>
      <x:c r="H356" s="168" t="str">
        <x:v>SCOPED FIXTURE</x:v>
      </x:c>
      <x:c r="I356" s="168" t="str">
        <x:v>TRANSITION NOT EVALUATED</x:v>
      </x:c>
      <x:c r="J356" s="168" t="str">
        <x:f>C356</x:f>
        <x:v>INVALID</x:v>
      </x:c>
      <x:c r="K356" s="168"/>
      <x:c r="L356" s="168" t="str">
        <x:f>"B015 CROSSHATCH_SCORED: "&amp;C356</x:f>
        <x:v>B015 CROSSHATCH_SCORED: INVALID</x:v>
      </x:c>
      <x:c r="M356" s="168" t="str">
        <x:v>GM. Planned fixture; Reader does not execute Operators or infer physical results.</x:v>
      </x:c>
      <x:c r="N356" s="167"/>
      <x:c r="O356" s="167"/>
      <x:c r="P356" s="167"/>
      <x:c r="Q356" s="167"/>
      <x:c r="R356" s="167"/>
      <x:c r="S356" s="167"/>
      <x:c r="T356" s="167"/>
      <x:c r="U356" s="167"/>
    </x:row>
    <x:row r="357" ht="90" customHeight="1">
      <x:c r="A357" s="168" t="str">
        <x:f>A91</x:f>
        <x:v>COOKING-128#017</x:v>
      </x:c>
      <x:c r="B357" s="168" t="str">
        <x:f>IF(B25="","",B25)</x:f>
      </x:c>
      <x:c r="C357" s="168" t="str">
        <x:f>IF(AND(ISNUMBER(B357),B357=1),"BATON",IF(AND(ISNUMBER(B357),B357=0),"NOT ASSERTED","INVALID"))</x:f>
        <x:v>INVALID</x:v>
      </x:c>
      <x:c r="D357" s="168" t="str">
        <x:f>IF(AND(ISNUMBER(B357),OR(B357=0,B357=1)),"VALID","INVALID")</x:f>
        <x:v>INVALID</x:v>
      </x:c>
      <x:c r="E357" s="168" t="str">
        <x:f>IF(F91="","UNSPECIFIED",F91)</x:f>
        <x:v>UNSPECIFIED</x:v>
      </x:c>
      <x:c r="F357" s="168" t="str">
        <x:v>UNSPECIFIED</x:v>
      </x:c>
      <x:c r="G357" s="168" t="str">
        <x:f>M91</x:f>
        <x:v>COOKING-128 v0.1; object/lineage + Model/Rule + provenance</x:v>
      </x:c>
      <x:c r="H357" s="168" t="str">
        <x:v>SCOPED FIXTURE</x:v>
      </x:c>
      <x:c r="I357" s="168" t="str">
        <x:v>TRANSITION NOT EVALUATED</x:v>
      </x:c>
      <x:c r="J357" s="168" t="str">
        <x:f>C357</x:f>
        <x:v>INVALID</x:v>
      </x:c>
      <x:c r="K357" s="168"/>
      <x:c r="L357" s="168" t="str">
        <x:f>"B016 BATON: "&amp;C357</x:f>
        <x:v>B016 BATON: INVALID</x:v>
      </x:c>
      <x:c r="M357" s="168" t="str">
        <x:v>XR. Planned fixture; Reader does not execute Operators or infer physical results.</x:v>
      </x:c>
      <x:c r="N357" s="167"/>
      <x:c r="O357" s="167"/>
      <x:c r="P357" s="167"/>
      <x:c r="Q357" s="167"/>
      <x:c r="R357" s="167"/>
      <x:c r="S357" s="167"/>
      <x:c r="T357" s="167"/>
      <x:c r="U357" s="167"/>
    </x:row>
    <x:row r="358" ht="90" customHeight="1">
      <x:c r="A358" s="168" t="str">
        <x:f>A92</x:f>
        <x:v>COOKING-128#018</x:v>
      </x:c>
      <x:c r="B358" s="168" t="str">
        <x:f>IF(C25="","",C25)</x:f>
      </x:c>
      <x:c r="C358" s="168" t="str">
        <x:f>IF(AND(ISNUMBER(B358),B358=1),"BATONNET",IF(AND(ISNUMBER(B358),B358=0),"NOT ASSERTED","INVALID"))</x:f>
        <x:v>INVALID</x:v>
      </x:c>
      <x:c r="D358" s="168" t="str">
        <x:f>IF(AND(ISNUMBER(B358),OR(B358=0,B358=1)),"VALID","INVALID")</x:f>
        <x:v>INVALID</x:v>
      </x:c>
      <x:c r="E358" s="168" t="str">
        <x:f>IF(F92="","UNSPECIFIED",F92)</x:f>
        <x:v>UNSPECIFIED</x:v>
      </x:c>
      <x:c r="F358" s="168" t="str">
        <x:v>UNSPECIFIED</x:v>
      </x:c>
      <x:c r="G358" s="168" t="str">
        <x:f>M92</x:f>
        <x:v>COOKING-128 v0.1; object/lineage + Model/Rule + provenance</x:v>
      </x:c>
      <x:c r="H358" s="168" t="str">
        <x:v>SCOPED FIXTURE</x:v>
      </x:c>
      <x:c r="I358" s="168" t="str">
        <x:v>TRANSITION NOT EVALUATED</x:v>
      </x:c>
      <x:c r="J358" s="168" t="str">
        <x:f>C358</x:f>
        <x:v>INVALID</x:v>
      </x:c>
      <x:c r="K358" s="168"/>
      <x:c r="L358" s="168" t="str">
        <x:f>"B017 BATONNET: "&amp;C358</x:f>
        <x:v>B017 BATONNET: INVALID</x:v>
      </x:c>
      <x:c r="M358" s="168" t="str">
        <x:v>XR. Planned fixture; Reader does not execute Operators or infer physical results.</x:v>
      </x:c>
      <x:c r="N358" s="167"/>
      <x:c r="O358" s="167"/>
      <x:c r="P358" s="167"/>
      <x:c r="Q358" s="167"/>
      <x:c r="R358" s="167"/>
      <x:c r="S358" s="167"/>
      <x:c r="T358" s="167"/>
      <x:c r="U358" s="167"/>
    </x:row>
    <x:row r="359" ht="90" customHeight="1">
      <x:c r="A359" s="168" t="str">
        <x:f>A93</x:f>
        <x:v>COOKING-128#019</x:v>
      </x:c>
      <x:c r="B359" s="168" t="str">
        <x:f>IF(D25="","",D25)</x:f>
      </x:c>
      <x:c r="C359" s="168" t="str">
        <x:f>IF(AND(ISNUMBER(B359),B359=1),"JULIENNE",IF(AND(ISNUMBER(B359),B359=0),"NOT ASSERTED","INVALID"))</x:f>
        <x:v>INVALID</x:v>
      </x:c>
      <x:c r="D359" s="168" t="str">
        <x:f>IF(AND(ISNUMBER(B359),OR(B359=0,B359=1)),"VALID","INVALID")</x:f>
        <x:v>INVALID</x:v>
      </x:c>
      <x:c r="E359" s="168" t="str">
        <x:f>IF(F93="","UNSPECIFIED",F93)</x:f>
        <x:v>UNSPECIFIED</x:v>
      </x:c>
      <x:c r="F359" s="168" t="str">
        <x:v>UNSPECIFIED</x:v>
      </x:c>
      <x:c r="G359" s="168" t="str">
        <x:f>M93</x:f>
        <x:v>COOKING-128 v0.1; object/lineage + Model/Rule + provenance</x:v>
      </x:c>
      <x:c r="H359" s="168" t="str">
        <x:v>SCOPED FIXTURE</x:v>
      </x:c>
      <x:c r="I359" s="168" t="str">
        <x:v>TRANSITION NOT EVALUATED</x:v>
      </x:c>
      <x:c r="J359" s="168" t="str">
        <x:f>C359</x:f>
        <x:v>INVALID</x:v>
      </x:c>
      <x:c r="K359" s="168"/>
      <x:c r="L359" s="168" t="str">
        <x:f>"B018 JULIENNE: "&amp;C359</x:f>
        <x:v>B018 JULIENNE: INVALID</x:v>
      </x:c>
      <x:c r="M359" s="168" t="str">
        <x:v>XR. Planned fixture; Reader does not execute Operators or infer physical results.</x:v>
      </x:c>
      <x:c r="N359" s="167"/>
      <x:c r="O359" s="167"/>
      <x:c r="P359" s="167"/>
      <x:c r="Q359" s="167"/>
      <x:c r="R359" s="167"/>
      <x:c r="S359" s="167"/>
      <x:c r="T359" s="167"/>
      <x:c r="U359" s="167"/>
    </x:row>
    <x:row r="360" ht="90" customHeight="1">
      <x:c r="A360" s="168" t="str">
        <x:f>A94</x:f>
        <x:v>COOKING-128#020</x:v>
      </x:c>
      <x:c r="B360" s="168" t="str">
        <x:f>IF(E25="","",E25)</x:f>
      </x:c>
      <x:c r="C360" s="168" t="str">
        <x:f>IF(AND(ISNUMBER(B360),B360=1),"FINE_JULIENNE",IF(AND(ISNUMBER(B360),B360=0),"NOT ASSERTED","INVALID"))</x:f>
        <x:v>INVALID</x:v>
      </x:c>
      <x:c r="D360" s="168" t="str">
        <x:f>IF(AND(ISNUMBER(B360),OR(B360=0,B360=1)),"VALID","INVALID")</x:f>
        <x:v>INVALID</x:v>
      </x:c>
      <x:c r="E360" s="168" t="str">
        <x:f>IF(F94="","UNSPECIFIED",F94)</x:f>
        <x:v>UNSPECIFIED</x:v>
      </x:c>
      <x:c r="F360" s="168" t="str">
        <x:v>UNSPECIFIED</x:v>
      </x:c>
      <x:c r="G360" s="168" t="str">
        <x:f>M94</x:f>
        <x:v>COOKING-128 v0.1; object/lineage + Model/Rule + provenance</x:v>
      </x:c>
      <x:c r="H360" s="168" t="str">
        <x:v>SCOPED FIXTURE</x:v>
      </x:c>
      <x:c r="I360" s="168" t="str">
        <x:v>TRANSITION NOT EVALUATED</x:v>
      </x:c>
      <x:c r="J360" s="168" t="str">
        <x:f>C360</x:f>
        <x:v>INVALID</x:v>
      </x:c>
      <x:c r="K360" s="168"/>
      <x:c r="L360" s="168" t="str">
        <x:f>"B019 FINE_JULIENNE: "&amp;C360</x:f>
        <x:v>B019 FINE_JULIENNE: INVALID</x:v>
      </x:c>
      <x:c r="M360" s="168" t="str">
        <x:v>XR. Planned fixture; Reader does not execute Operators or infer physical results.</x:v>
      </x:c>
      <x:c r="N360" s="167"/>
      <x:c r="O360" s="167"/>
      <x:c r="P360" s="167"/>
      <x:c r="Q360" s="167"/>
      <x:c r="R360" s="167"/>
      <x:c r="S360" s="167"/>
      <x:c r="T360" s="167"/>
      <x:c r="U360" s="167"/>
    </x:row>
    <x:row r="361" ht="90" customHeight="1">
      <x:c r="A361" s="168" t="str">
        <x:f>A95</x:f>
        <x:v>COOKING-128#021</x:v>
      </x:c>
      <x:c r="B361" s="168" t="str">
        <x:f>IF(F25="","",F25)</x:f>
      </x:c>
      <x:c r="C361" s="168" t="str">
        <x:f>IF(AND(ISNUMBER(B361),B361=1),"LARGE_DICE",IF(AND(ISNUMBER(B361),B361=0),"NOT ASSERTED","INVALID"))</x:f>
        <x:v>INVALID</x:v>
      </x:c>
      <x:c r="D361" s="168" t="str">
        <x:f>IF(AND(ISNUMBER(B361),OR(B361=0,B361=1)),"VALID","INVALID")</x:f>
        <x:v>INVALID</x:v>
      </x:c>
      <x:c r="E361" s="168" t="str">
        <x:f>IF(F95="","UNSPECIFIED",F95)</x:f>
        <x:v>UNSPECIFIED</x:v>
      </x:c>
      <x:c r="F361" s="168" t="str">
        <x:v>UNSPECIFIED</x:v>
      </x:c>
      <x:c r="G361" s="168" t="str">
        <x:f>M95</x:f>
        <x:v>COOKING-128 v0.1; object/lineage + Model/Rule + provenance</x:v>
      </x:c>
      <x:c r="H361" s="168" t="str">
        <x:v>SCOPED FIXTURE</x:v>
      </x:c>
      <x:c r="I361" s="168" t="str">
        <x:v>TRANSITION NOT EVALUATED</x:v>
      </x:c>
      <x:c r="J361" s="168" t="str">
        <x:f>C361</x:f>
        <x:v>INVALID</x:v>
      </x:c>
      <x:c r="K361" s="168"/>
      <x:c r="L361" s="168" t="str">
        <x:f>"B020 LARGE_DICE: "&amp;C361</x:f>
        <x:v>B020 LARGE_DICE: INVALID</x:v>
      </x:c>
      <x:c r="M361" s="168" t="str">
        <x:v>XR. Planned fixture; Reader does not execute Operators or infer physical results.</x:v>
      </x:c>
      <x:c r="N361" s="167"/>
      <x:c r="O361" s="167"/>
      <x:c r="P361" s="167"/>
      <x:c r="Q361" s="167"/>
      <x:c r="R361" s="167"/>
      <x:c r="S361" s="167"/>
      <x:c r="T361" s="167"/>
      <x:c r="U361" s="167"/>
    </x:row>
    <x:row r="362" ht="90" customHeight="1">
      <x:c r="A362" s="168" t="str">
        <x:f>A96</x:f>
        <x:v>COOKING-128#022</x:v>
      </x:c>
      <x:c r="B362" s="168" t="str">
        <x:f>IF(G25="","",G25)</x:f>
      </x:c>
      <x:c r="C362" s="168" t="str">
        <x:f>IF(AND(ISNUMBER(B362),B362=1),"MEDIUM_DICE",IF(AND(ISNUMBER(B362),B362=0),"NOT ASSERTED","INVALID"))</x:f>
        <x:v>INVALID</x:v>
      </x:c>
      <x:c r="D362" s="168" t="str">
        <x:f>IF(AND(ISNUMBER(B362),OR(B362=0,B362=1)),"VALID","INVALID")</x:f>
        <x:v>INVALID</x:v>
      </x:c>
      <x:c r="E362" s="168" t="str">
        <x:f>IF(F96="","UNSPECIFIED",F96)</x:f>
        <x:v>UNSPECIFIED</x:v>
      </x:c>
      <x:c r="F362" s="168" t="str">
        <x:v>UNSPECIFIED</x:v>
      </x:c>
      <x:c r="G362" s="168" t="str">
        <x:f>M96</x:f>
        <x:v>COOKING-128 v0.1; object/lineage + Model/Rule + provenance</x:v>
      </x:c>
      <x:c r="H362" s="168" t="str">
        <x:v>SCOPED FIXTURE</x:v>
      </x:c>
      <x:c r="I362" s="168" t="str">
        <x:v>TRANSITION NOT EVALUATED</x:v>
      </x:c>
      <x:c r="J362" s="168" t="str">
        <x:f>C362</x:f>
        <x:v>INVALID</x:v>
      </x:c>
      <x:c r="K362" s="168"/>
      <x:c r="L362" s="168" t="str">
        <x:f>"B021 MEDIUM_DICE: "&amp;C362</x:f>
        <x:v>B021 MEDIUM_DICE: INVALID</x:v>
      </x:c>
      <x:c r="M362" s="168" t="str">
        <x:v>XR. Planned fixture; Reader does not execute Operators or infer physical results.</x:v>
      </x:c>
      <x:c r="N362" s="167"/>
      <x:c r="O362" s="167"/>
      <x:c r="P362" s="167"/>
      <x:c r="Q362" s="167"/>
      <x:c r="R362" s="167"/>
      <x:c r="S362" s="167"/>
      <x:c r="T362" s="167"/>
      <x:c r="U362" s="167"/>
    </x:row>
    <x:row r="363" ht="90" customHeight="1">
      <x:c r="A363" s="168" t="str">
        <x:f>A97</x:f>
        <x:v>COOKING-128#023</x:v>
      </x:c>
      <x:c r="B363" s="168" t="n">
        <x:f>IF(H25="","",H25)</x:f>
        <x:v>1</x:v>
      </x:c>
      <x:c r="C363" s="168" t="str">
        <x:f>IF(AND(ISNUMBER(B363),B363=1),"SMALL_DICE",IF(AND(ISNUMBER(B363),B363=0),"NOT ASSERTED","INVALID"))</x:f>
        <x:v>SMALL_DICE</x:v>
      </x:c>
      <x:c r="D363" s="168" t="str">
        <x:f>IF(AND(ISNUMBER(B363),OR(B363=0,B363=1)),"VALID","INVALID")</x:f>
        <x:v>VALID</x:v>
      </x:c>
      <x:c r="E363" s="168" t="str">
        <x:f>IF(F97="","UNSPECIFIED",F97)</x:f>
        <x:v>UNSPECIFIED</x:v>
      </x:c>
      <x:c r="F363" s="168" t="str">
        <x:v>UNSPECIFIED</x:v>
      </x:c>
      <x:c r="G363" s="168" t="str">
        <x:f>M97</x:f>
        <x:v>COOKING-128 v0.1; object/lineage + Model/Rule + provenance</x:v>
      </x:c>
      <x:c r="H363" s="168" t="str">
        <x:v>SCOPED FIXTURE</x:v>
      </x:c>
      <x:c r="I363" s="168" t="str">
        <x:v>TRANSITION NOT EVALUATED</x:v>
      </x:c>
      <x:c r="J363" s="168" t="str">
        <x:f>C363</x:f>
        <x:v>SMALL_DICE</x:v>
      </x:c>
      <x:c r="K363" s="168"/>
      <x:c r="L363" s="168" t="str">
        <x:f>"B022 SMALL_DICE: "&amp;C363</x:f>
        <x:v>B022 SMALL_DICE: SMALL_DICE</x:v>
      </x:c>
      <x:c r="M363" s="168" t="str">
        <x:v>XR. Planned fixture; Reader does not execute Operators or infer physical results.</x:v>
      </x:c>
      <x:c r="N363" s="167"/>
      <x:c r="O363" s="167"/>
      <x:c r="P363" s="167"/>
      <x:c r="Q363" s="167"/>
      <x:c r="R363" s="167"/>
      <x:c r="S363" s="167"/>
      <x:c r="T363" s="167"/>
      <x:c r="U363" s="167"/>
    </x:row>
    <x:row r="364" ht="90" customHeight="1">
      <x:c r="A364" s="168" t="str">
        <x:f>A98</x:f>
        <x:v>COOKING-128#024</x:v>
      </x:c>
      <x:c r="B364" s="168" t="str">
        <x:f>IF(I25="","",I25)</x:f>
      </x:c>
      <x:c r="C364" s="168" t="str">
        <x:f>IF(AND(ISNUMBER(B364),B364=1),"BRUNOISE",IF(AND(ISNUMBER(B364),B364=0),"NOT ASSERTED","INVALID"))</x:f>
        <x:v>INVALID</x:v>
      </x:c>
      <x:c r="D364" s="168" t="str">
        <x:f>IF(AND(ISNUMBER(B364),OR(B364=0,B364=1)),"VALID","INVALID")</x:f>
        <x:v>INVALID</x:v>
      </x:c>
      <x:c r="E364" s="168" t="str">
        <x:f>IF(F98="","UNSPECIFIED",F98)</x:f>
        <x:v>UNSPECIFIED</x:v>
      </x:c>
      <x:c r="F364" s="168" t="str">
        <x:v>UNSPECIFIED</x:v>
      </x:c>
      <x:c r="G364" s="168" t="str">
        <x:f>M98</x:f>
        <x:v>COOKING-128 v0.1; object/lineage + Model/Rule + provenance</x:v>
      </x:c>
      <x:c r="H364" s="168" t="str">
        <x:v>SCOPED FIXTURE</x:v>
      </x:c>
      <x:c r="I364" s="168" t="str">
        <x:v>TRANSITION NOT EVALUATED</x:v>
      </x:c>
      <x:c r="J364" s="168" t="str">
        <x:f>C364</x:f>
        <x:v>INVALID</x:v>
      </x:c>
      <x:c r="K364" s="168"/>
      <x:c r="L364" s="168" t="str">
        <x:f>"B023 BRUNOISE: "&amp;C364</x:f>
        <x:v>B023 BRUNOISE: INVALID</x:v>
      </x:c>
      <x:c r="M364" s="168" t="str">
        <x:v>XR. Planned fixture; Reader does not execute Operators or infer physical results.</x:v>
      </x:c>
      <x:c r="N364" s="167"/>
      <x:c r="O364" s="167"/>
      <x:c r="P364" s="167"/>
      <x:c r="Q364" s="167"/>
      <x:c r="R364" s="167"/>
      <x:c r="S364" s="167"/>
      <x:c r="T364" s="167"/>
      <x:c r="U364" s="167"/>
    </x:row>
    <x:row r="365" ht="90" customHeight="1">
      <x:c r="A365" s="168" t="str">
        <x:f>A99</x:f>
        <x:v>COOKING-128#025</x:v>
      </x:c>
      <x:c r="B365" s="168" t="str">
        <x:f>IF(J25="","",J25)</x:f>
      </x:c>
      <x:c r="C365" s="168" t="str">
        <x:f>IF(AND(ISNUMBER(B365),B365=1),"MINCED",IF(AND(ISNUMBER(B365),B365=0),"NOT ASSERTED","INVALID"))</x:f>
        <x:v>INVALID</x:v>
      </x:c>
      <x:c r="D365" s="168" t="str">
        <x:f>IF(AND(ISNUMBER(B365),OR(B365=0,B365=1)),"VALID","INVALID")</x:f>
        <x:v>INVALID</x:v>
      </x:c>
      <x:c r="E365" s="168" t="str">
        <x:f>IF(F99="","UNSPECIFIED",F99)</x:f>
        <x:v>UNSPECIFIED</x:v>
      </x:c>
      <x:c r="F365" s="168" t="str">
        <x:v>UNSPECIFIED</x:v>
      </x:c>
      <x:c r="G365" s="168" t="str">
        <x:f>M99</x:f>
        <x:v>COOKING-128 v0.1; object/lineage + Model/Rule + provenance</x:v>
      </x:c>
      <x:c r="H365" s="168" t="str">
        <x:v>SCOPED FIXTURE</x:v>
      </x:c>
      <x:c r="I365" s="168" t="str">
        <x:v>TRANSITION NOT EVALUATED</x:v>
      </x:c>
      <x:c r="J365" s="168" t="str">
        <x:f>C365</x:f>
        <x:v>INVALID</x:v>
      </x:c>
      <x:c r="K365" s="168"/>
      <x:c r="L365" s="168" t="str">
        <x:f>"B024 MINCED: "&amp;C365</x:f>
        <x:v>B024 MINCED: INVALID</x:v>
      </x:c>
      <x:c r="M365" s="168" t="str">
        <x:v>XR. Planned fixture; Reader does not execute Operators or infer physical results.</x:v>
      </x:c>
      <x:c r="N365" s="167"/>
      <x:c r="O365" s="167"/>
      <x:c r="P365" s="167"/>
      <x:c r="Q365" s="167"/>
      <x:c r="R365" s="167"/>
      <x:c r="S365" s="167"/>
      <x:c r="T365" s="167"/>
      <x:c r="U365" s="167"/>
    </x:row>
    <x:row r="366" ht="90" customHeight="1">
      <x:c r="A366" s="168" t="str">
        <x:f>A100</x:f>
        <x:v>COOKING-128#026</x:v>
      </x:c>
      <x:c r="B366" s="168" t="str">
        <x:f>IF(K25="","",K25)</x:f>
      </x:c>
      <x:c r="C366" s="168" t="str">
        <x:f>IF(AND(ISNUMBER(B366),B366=1),"MICRO_MINCED",IF(AND(ISNUMBER(B366),B366=0),"NOT ASSERTED","INVALID"))</x:f>
        <x:v>INVALID</x:v>
      </x:c>
      <x:c r="D366" s="168" t="str">
        <x:f>IF(AND(ISNUMBER(B366),OR(B366=0,B366=1)),"VALID","INVALID")</x:f>
        <x:v>INVALID</x:v>
      </x:c>
      <x:c r="E366" s="168" t="str">
        <x:f>IF(F100="","UNSPECIFIED",F100)</x:f>
        <x:v>UNSPECIFIED</x:v>
      </x:c>
      <x:c r="F366" s="168" t="str">
        <x:v>UNSPECIFIED</x:v>
      </x:c>
      <x:c r="G366" s="168" t="str">
        <x:f>M100</x:f>
        <x:v>COOKING-128 v0.1; object/lineage + Model/Rule + provenance</x:v>
      </x:c>
      <x:c r="H366" s="168" t="str">
        <x:v>SCOPED FIXTURE</x:v>
      </x:c>
      <x:c r="I366" s="168" t="str">
        <x:v>TRANSITION NOT EVALUATED</x:v>
      </x:c>
      <x:c r="J366" s="168" t="str">
        <x:f>C366</x:f>
        <x:v>INVALID</x:v>
      </x:c>
      <x:c r="K366" s="168"/>
      <x:c r="L366" s="168" t="str">
        <x:f>"B025 MICRO_MINCED: "&amp;C366</x:f>
        <x:v>B025 MICRO_MINCED: INVALID</x:v>
      </x:c>
      <x:c r="M366" s="168" t="str">
        <x:v>XR. Planned fixture; Reader does not execute Operators or infer physical results.</x:v>
      </x:c>
      <x:c r="N366" s="167"/>
      <x:c r="O366" s="167"/>
      <x:c r="P366" s="167"/>
      <x:c r="Q366" s="167"/>
      <x:c r="R366" s="167"/>
      <x:c r="S366" s="167"/>
      <x:c r="T366" s="167"/>
      <x:c r="U366" s="167"/>
    </x:row>
    <x:row r="367" ht="90" customHeight="1">
      <x:c r="A367" s="168" t="str">
        <x:f>A101</x:f>
        <x:v>COOKING-128#027</x:v>
      </x:c>
      <x:c r="B367" s="168" t="str">
        <x:f>IF(L25="","",L25)</x:f>
      </x:c>
      <x:c r="C367" s="168" t="str">
        <x:f>IF(AND(ISNUMBER(B367),B367=1),"CRUSHED",IF(AND(ISNUMBER(B367),B367=0),"NOT ASSERTED","INVALID"))</x:f>
        <x:v>INVALID</x:v>
      </x:c>
      <x:c r="D367" s="168" t="str">
        <x:f>IF(AND(ISNUMBER(B367),OR(B367=0,B367=1)),"VALID","INVALID")</x:f>
        <x:v>INVALID</x:v>
      </x:c>
      <x:c r="E367" s="168" t="str">
        <x:f>IF(F101="","UNSPECIFIED",F101)</x:f>
        <x:v>UNSPECIFIED</x:v>
      </x:c>
      <x:c r="F367" s="168" t="str">
        <x:v>UNSPECIFIED</x:v>
      </x:c>
      <x:c r="G367" s="168" t="str">
        <x:f>M101</x:f>
        <x:v>COOKING-128 v0.1; object/lineage + Model/Rule + provenance</x:v>
      </x:c>
      <x:c r="H367" s="168" t="str">
        <x:v>SCOPED FIXTURE</x:v>
      </x:c>
      <x:c r="I367" s="168" t="str">
        <x:v>TRANSITION NOT EVALUATED</x:v>
      </x:c>
      <x:c r="J367" s="168" t="str">
        <x:f>C367</x:f>
        <x:v>INVALID</x:v>
      </x:c>
      <x:c r="K367" s="168"/>
      <x:c r="L367" s="168" t="str">
        <x:f>"B026 CRUSHED: "&amp;C367</x:f>
        <x:v>B026 CRUSHED: INVALID</x:v>
      </x:c>
      <x:c r="M367" s="168" t="str">
        <x:v>XB. Planned fixture; Reader does not execute Operators or infer physical results.</x:v>
      </x:c>
      <x:c r="N367" s="167"/>
      <x:c r="O367" s="167"/>
      <x:c r="P367" s="167"/>
      <x:c r="Q367" s="167"/>
      <x:c r="R367" s="167"/>
      <x:c r="S367" s="167"/>
      <x:c r="T367" s="167"/>
      <x:c r="U367" s="167"/>
    </x:row>
    <x:row r="368" ht="90" customHeight="1">
      <x:c r="A368" s="168" t="str">
        <x:f>A102</x:f>
        <x:v>COOKING-128#028</x:v>
      </x:c>
      <x:c r="B368" s="168" t="str">
        <x:f>IF(M25="","",M25)</x:f>
      </x:c>
      <x:c r="C368" s="168" t="str">
        <x:f>IF(AND(ISNUMBER(B368),B368=1),"GRATED",IF(AND(ISNUMBER(B368),B368=0),"NOT ASSERTED","INVALID"))</x:f>
        <x:v>INVALID</x:v>
      </x:c>
      <x:c r="D368" s="168" t="str">
        <x:f>IF(AND(ISNUMBER(B368),OR(B368=0,B368=1)),"VALID","INVALID")</x:f>
        <x:v>INVALID</x:v>
      </x:c>
      <x:c r="E368" s="168" t="str">
        <x:f>IF(F102="","UNSPECIFIED",F102)</x:f>
        <x:v>UNSPECIFIED</x:v>
      </x:c>
      <x:c r="F368" s="168" t="str">
        <x:v>UNSPECIFIED</x:v>
      </x:c>
      <x:c r="G368" s="168" t="str">
        <x:f>M102</x:f>
        <x:v>COOKING-128 v0.1; object/lineage + Model/Rule + provenance</x:v>
      </x:c>
      <x:c r="H368" s="168" t="str">
        <x:v>SCOPED FIXTURE</x:v>
      </x:c>
      <x:c r="I368" s="168" t="str">
        <x:v>TRANSITION NOT EVALUATED</x:v>
      </x:c>
      <x:c r="J368" s="168" t="str">
        <x:f>C368</x:f>
        <x:v>INVALID</x:v>
      </x:c>
      <x:c r="K368" s="168"/>
      <x:c r="L368" s="168" t="str">
        <x:f>"B027 GRATED: "&amp;C368</x:f>
        <x:v>B027 GRATED: INVALID</x:v>
      </x:c>
      <x:c r="M368" s="168" t="str">
        <x:v>XB. Planned fixture; Reader does not execute Operators or infer physical results.</x:v>
      </x:c>
      <x:c r="N368" s="167"/>
      <x:c r="O368" s="167"/>
      <x:c r="P368" s="167"/>
      <x:c r="Q368" s="167"/>
      <x:c r="R368" s="167"/>
      <x:c r="S368" s="167"/>
      <x:c r="T368" s="167"/>
      <x:c r="U368" s="167"/>
    </x:row>
    <x:row r="369" ht="90" customHeight="1">
      <x:c r="A369" s="168" t="str">
        <x:f>A103</x:f>
        <x:v>COOKING-128#029</x:v>
      </x:c>
      <x:c r="B369" s="168" t="str">
        <x:f>IF(N25="","",N25)</x:f>
      </x:c>
      <x:c r="C369" s="168" t="str">
        <x:f>IF(AND(ISNUMBER(B369),B369=1),"SHREDDED",IF(AND(ISNUMBER(B369),B369=0),"NOT ASSERTED","INVALID"))</x:f>
        <x:v>INVALID</x:v>
      </x:c>
      <x:c r="D369" s="168" t="str">
        <x:f>IF(AND(ISNUMBER(B369),OR(B369=0,B369=1)),"VALID","INVALID")</x:f>
        <x:v>INVALID</x:v>
      </x:c>
      <x:c r="E369" s="168" t="str">
        <x:f>IF(F103="","UNSPECIFIED",F103)</x:f>
        <x:v>UNSPECIFIED</x:v>
      </x:c>
      <x:c r="F369" s="168" t="str">
        <x:v>UNSPECIFIED</x:v>
      </x:c>
      <x:c r="G369" s="168" t="str">
        <x:f>M103</x:f>
        <x:v>COOKING-128 v0.1; object/lineage + Model/Rule + provenance</x:v>
      </x:c>
      <x:c r="H369" s="168" t="str">
        <x:v>SCOPED FIXTURE</x:v>
      </x:c>
      <x:c r="I369" s="168" t="str">
        <x:v>TRANSITION NOT EVALUATED</x:v>
      </x:c>
      <x:c r="J369" s="168" t="str">
        <x:f>C369</x:f>
        <x:v>INVALID</x:v>
      </x:c>
      <x:c r="K369" s="168"/>
      <x:c r="L369" s="168" t="str">
        <x:f>"B028 SHREDDED: "&amp;C369</x:f>
        <x:v>B028 SHREDDED: INVALID</x:v>
      </x:c>
      <x:c r="M369" s="168" t="str">
        <x:v>XB. Planned fixture; Reader does not execute Operators or infer physical results.</x:v>
      </x:c>
      <x:c r="N369" s="167"/>
      <x:c r="O369" s="167"/>
      <x:c r="P369" s="167"/>
      <x:c r="Q369" s="167"/>
      <x:c r="R369" s="167"/>
      <x:c r="S369" s="167"/>
      <x:c r="T369" s="167"/>
      <x:c r="U369" s="167"/>
    </x:row>
    <x:row r="370" ht="90" customHeight="1">
      <x:c r="A370" s="168" t="str">
        <x:f>A104</x:f>
        <x:v>COOKING-128#030</x:v>
      </x:c>
      <x:c r="B370" s="168" t="str">
        <x:f>IF(O25="","",O25)</x:f>
      </x:c>
      <x:c r="C370" s="168" t="str">
        <x:f>IF(AND(ISNUMBER(B370),B370=1),"GROUND",IF(AND(ISNUMBER(B370),B370=0),"NOT ASSERTED","INVALID"))</x:f>
        <x:v>INVALID</x:v>
      </x:c>
      <x:c r="D370" s="168" t="str">
        <x:f>IF(AND(ISNUMBER(B370),OR(B370=0,B370=1)),"VALID","INVALID")</x:f>
        <x:v>INVALID</x:v>
      </x:c>
      <x:c r="E370" s="168" t="str">
        <x:f>IF(F104="","UNSPECIFIED",F104)</x:f>
        <x:v>UNSPECIFIED</x:v>
      </x:c>
      <x:c r="F370" s="168" t="str">
        <x:v>UNSPECIFIED</x:v>
      </x:c>
      <x:c r="G370" s="168" t="str">
        <x:f>M104</x:f>
        <x:v>COOKING-128 v0.1; object/lineage + Model/Rule + provenance</x:v>
      </x:c>
      <x:c r="H370" s="168" t="str">
        <x:v>SCOPED FIXTURE</x:v>
      </x:c>
      <x:c r="I370" s="168" t="str">
        <x:v>TRANSITION NOT EVALUATED</x:v>
      </x:c>
      <x:c r="J370" s="168" t="str">
        <x:f>C370</x:f>
        <x:v>INVALID</x:v>
      </x:c>
      <x:c r="K370" s="168"/>
      <x:c r="L370" s="168" t="str">
        <x:f>"B029 GROUND: "&amp;C370</x:f>
        <x:v>B029 GROUND: INVALID</x:v>
      </x:c>
      <x:c r="M370" s="168" t="str">
        <x:v>XR. Planned fixture; Reader does not execute Operators or infer physical results.</x:v>
      </x:c>
      <x:c r="N370" s="167"/>
      <x:c r="O370" s="167"/>
      <x:c r="P370" s="167"/>
      <x:c r="Q370" s="167"/>
      <x:c r="R370" s="167"/>
      <x:c r="S370" s="167"/>
      <x:c r="T370" s="167"/>
      <x:c r="U370" s="167"/>
    </x:row>
    <x:row r="371" ht="90" customHeight="1">
      <x:c r="A371" s="168" t="str">
        <x:f>A105</x:f>
        <x:v>COOKING-128#031</x:v>
      </x:c>
      <x:c r="B371" s="168" t="str">
        <x:f>IF(P25="","",P25)</x:f>
      </x:c>
      <x:c r="C371" s="168" t="str">
        <x:f>IF(AND(ISNUMBER(B371),B371=1),"MILLED",IF(AND(ISNUMBER(B371),B371=0),"NOT ASSERTED","INVALID"))</x:f>
        <x:v>INVALID</x:v>
      </x:c>
      <x:c r="D371" s="168" t="str">
        <x:f>IF(AND(ISNUMBER(B371),OR(B371=0,B371=1)),"VALID","INVALID")</x:f>
        <x:v>INVALID</x:v>
      </x:c>
      <x:c r="E371" s="168" t="str">
        <x:f>IF(F105="","UNSPECIFIED",F105)</x:f>
        <x:v>UNSPECIFIED</x:v>
      </x:c>
      <x:c r="F371" s="168" t="str">
        <x:v>UNSPECIFIED</x:v>
      </x:c>
      <x:c r="G371" s="168" t="str">
        <x:f>M105</x:f>
        <x:v>COOKING-128 v0.1; object/lineage + Model/Rule + provenance</x:v>
      </x:c>
      <x:c r="H371" s="168" t="str">
        <x:v>SCOPED FIXTURE</x:v>
      </x:c>
      <x:c r="I371" s="168" t="str">
        <x:v>TRANSITION NOT EVALUATED</x:v>
      </x:c>
      <x:c r="J371" s="168" t="str">
        <x:f>C371</x:f>
        <x:v>INVALID</x:v>
      </x:c>
      <x:c r="K371" s="168"/>
      <x:c r="L371" s="168" t="str">
        <x:f>"B030 MILLED: "&amp;C371</x:f>
        <x:v>B030 MILLED: INVALID</x:v>
      </x:c>
      <x:c r="M371" s="168" t="str">
        <x:v>XR. Planned fixture; Reader does not execute Operators or infer physical results.</x:v>
      </x:c>
      <x:c r="N371" s="167"/>
      <x:c r="O371" s="167"/>
      <x:c r="P371" s="167"/>
      <x:c r="Q371" s="167"/>
      <x:c r="R371" s="167"/>
      <x:c r="S371" s="167"/>
      <x:c r="T371" s="167"/>
      <x:c r="U371" s="167"/>
    </x:row>
    <x:row r="372" ht="90" customHeight="1">
      <x:c r="A372" s="168" t="str">
        <x:f>A106</x:f>
        <x:v>COOKING-128#032</x:v>
      </x:c>
      <x:c r="B372" s="168" t="str">
        <x:f>IF(Q25="","",Q25)</x:f>
      </x:c>
      <x:c r="C372" s="168" t="str">
        <x:f>IF(AND(ISNUMBER(B372),B372=1),"RICED",IF(AND(ISNUMBER(B372),B372=0),"NOT ASSERTED","INVALID"))</x:f>
        <x:v>INVALID</x:v>
      </x:c>
      <x:c r="D372" s="168" t="str">
        <x:f>IF(AND(ISNUMBER(B372),OR(B372=0,B372=1)),"VALID","INVALID")</x:f>
        <x:v>INVALID</x:v>
      </x:c>
      <x:c r="E372" s="168" t="str">
        <x:f>IF(F106="","UNSPECIFIED",F106)</x:f>
        <x:v>UNSPECIFIED</x:v>
      </x:c>
      <x:c r="F372" s="168" t="str">
        <x:v>UNSPECIFIED</x:v>
      </x:c>
      <x:c r="G372" s="168" t="str">
        <x:f>M106</x:f>
        <x:v>COOKING-128 v0.1; object/lineage + Model/Rule + provenance</x:v>
      </x:c>
      <x:c r="H372" s="168" t="str">
        <x:v>SCOPED FIXTURE</x:v>
      </x:c>
      <x:c r="I372" s="168" t="str">
        <x:v>TRANSITION NOT EVALUATED</x:v>
      </x:c>
      <x:c r="J372" s="168" t="str">
        <x:f>C372</x:f>
        <x:v>INVALID</x:v>
      </x:c>
      <x:c r="K372" s="168"/>
      <x:c r="L372" s="168" t="str">
        <x:f>"B031 RICED: "&amp;C372</x:f>
        <x:v>B031 RICED: INVALID</x:v>
      </x:c>
      <x:c r="M372" s="168" t="str">
        <x:v>XB. Planned fixture; Reader does not execute Operators or infer physical results.</x:v>
      </x:c>
      <x:c r="N372" s="167"/>
      <x:c r="O372" s="167"/>
      <x:c r="P372" s="167"/>
      <x:c r="Q372" s="167"/>
      <x:c r="R372" s="167"/>
      <x:c r="S372" s="167"/>
      <x:c r="T372" s="167"/>
      <x:c r="U372" s="167"/>
    </x:row>
    <x:row r="373" ht="90" customHeight="1">
      <x:c r="A373" s="168" t="str">
        <x:f>A107</x:f>
        <x:v>COOKING-128#033</x:v>
      </x:c>
      <x:c r="B373" s="168" t="str">
        <x:f>IF(B32="","",B32)</x:f>
      </x:c>
      <x:c r="C373" s="168" t="str">
        <x:f>IF(AND(ISNUMBER(B373),B373=1),"TRIMMED",IF(AND(ISNUMBER(B373),B373=0),"NOT ASSERTED","INVALID"))</x:f>
        <x:v>INVALID</x:v>
      </x:c>
      <x:c r="D373" s="168" t="str">
        <x:f>IF(AND(ISNUMBER(B373),OR(B373=0,B373=1)),"VALID","INVALID")</x:f>
        <x:v>INVALID</x:v>
      </x:c>
      <x:c r="E373" s="168" t="str">
        <x:f>IF(F107="","UNSPECIFIED",F107)</x:f>
        <x:v>UNSPECIFIED</x:v>
      </x:c>
      <x:c r="F373" s="168" t="str">
        <x:v>UNSPECIFIED</x:v>
      </x:c>
      <x:c r="G373" s="168" t="str">
        <x:f>M107</x:f>
        <x:v>COOKING-128 v0.1; object/lineage + Model/Rule + provenance</x:v>
      </x:c>
      <x:c r="H373" s="168" t="str">
        <x:v>SCOPED FIXTURE</x:v>
      </x:c>
      <x:c r="I373" s="168" t="str">
        <x:v>TRANSITION NOT EVALUATED</x:v>
      </x:c>
      <x:c r="J373" s="168" t="str">
        <x:f>C373</x:f>
        <x:v>INVALID</x:v>
      </x:c>
      <x:c r="K373" s="168"/>
      <x:c r="L373" s="168" t="str">
        <x:f>"B032 TRIMMED: "&amp;C373</x:f>
        <x:v>B032 TRIMMED: INVALID</x:v>
      </x:c>
      <x:c r="M373" s="168" t="str">
        <x:v>SP. Planned fixture; Reader does not execute Operators or infer physical results.</x:v>
      </x:c>
      <x:c r="N373" s="167"/>
      <x:c r="O373" s="167"/>
      <x:c r="P373" s="167"/>
      <x:c r="Q373" s="167"/>
      <x:c r="R373" s="167"/>
      <x:c r="S373" s="167"/>
      <x:c r="T373" s="167"/>
      <x:c r="U373" s="167"/>
    </x:row>
    <x:row r="374" ht="90" customHeight="1">
      <x:c r="A374" s="168" t="str">
        <x:f>A108</x:f>
        <x:v>COOKING-128#034</x:v>
      </x:c>
      <x:c r="B374" s="168" t="str">
        <x:f>IF(C32="","",C32)</x:f>
      </x:c>
      <x:c r="C374" s="168" t="str">
        <x:f>IF(AND(ISNUMBER(B374),B374=1),"PEELED",IF(AND(ISNUMBER(B374),B374=0),"NOT ASSERTED","INVALID"))</x:f>
        <x:v>INVALID</x:v>
      </x:c>
      <x:c r="D374" s="168" t="str">
        <x:f>IF(AND(ISNUMBER(B374),OR(B374=0,B374=1)),"VALID","INVALID")</x:f>
        <x:v>INVALID</x:v>
      </x:c>
      <x:c r="E374" s="168" t="str">
        <x:f>IF(F108="","UNSPECIFIED",F108)</x:f>
        <x:v>UNSPECIFIED</x:v>
      </x:c>
      <x:c r="F374" s="168" t="str">
        <x:v>UNSPECIFIED</x:v>
      </x:c>
      <x:c r="G374" s="168" t="str">
        <x:f>M108</x:f>
        <x:v>COOKING-128 v0.1; object/lineage + Model/Rule + provenance</x:v>
      </x:c>
      <x:c r="H374" s="168" t="str">
        <x:v>SCOPED FIXTURE</x:v>
      </x:c>
      <x:c r="I374" s="168" t="str">
        <x:v>TRANSITION NOT EVALUATED</x:v>
      </x:c>
      <x:c r="J374" s="168" t="str">
        <x:f>C374</x:f>
        <x:v>INVALID</x:v>
      </x:c>
      <x:c r="K374" s="168"/>
      <x:c r="L374" s="168" t="str">
        <x:f>"B033 PEELED: "&amp;C374</x:f>
        <x:v>B033 PEELED: INVALID</x:v>
      </x:c>
      <x:c r="M374" s="168" t="str">
        <x:v>SP. Planned fixture; Reader does not execute Operators or infer physical results.</x:v>
      </x:c>
      <x:c r="N374" s="167"/>
      <x:c r="O374" s="167"/>
      <x:c r="P374" s="167"/>
      <x:c r="Q374" s="167"/>
      <x:c r="R374" s="167"/>
      <x:c r="S374" s="167"/>
      <x:c r="T374" s="167"/>
      <x:c r="U374" s="167"/>
    </x:row>
    <x:row r="375" ht="90" customHeight="1">
      <x:c r="A375" s="168" t="str">
        <x:f>A109</x:f>
        <x:v>COOKING-128#035</x:v>
      </x:c>
      <x:c r="B375" s="168" t="str">
        <x:f>IF(D32="","",D32)</x:f>
      </x:c>
      <x:c r="C375" s="168" t="str">
        <x:f>IF(AND(ISNUMBER(B375),B375=1),"SKINNED",IF(AND(ISNUMBER(B375),B375=0),"NOT ASSERTED","INVALID"))</x:f>
        <x:v>INVALID</x:v>
      </x:c>
      <x:c r="D375" s="168" t="str">
        <x:f>IF(AND(ISNUMBER(B375),OR(B375=0,B375=1)),"VALID","INVALID")</x:f>
        <x:v>INVALID</x:v>
      </x:c>
      <x:c r="E375" s="168" t="str">
        <x:f>IF(F109="","UNSPECIFIED",F109)</x:f>
        <x:v>UNSPECIFIED</x:v>
      </x:c>
      <x:c r="F375" s="168" t="str">
        <x:v>UNSPECIFIED</x:v>
      </x:c>
      <x:c r="G375" s="168" t="str">
        <x:f>M109</x:f>
        <x:v>COOKING-128 v0.1; object/lineage + Model/Rule + provenance</x:v>
      </x:c>
      <x:c r="H375" s="168" t="str">
        <x:v>SCOPED FIXTURE</x:v>
      </x:c>
      <x:c r="I375" s="168" t="str">
        <x:v>TRANSITION NOT EVALUATED</x:v>
      </x:c>
      <x:c r="J375" s="168" t="str">
        <x:f>C375</x:f>
        <x:v>INVALID</x:v>
      </x:c>
      <x:c r="K375" s="168"/>
      <x:c r="L375" s="168" t="str">
        <x:f>"B034 SKINNED: "&amp;C375</x:f>
        <x:v>B034 SKINNED: INVALID</x:v>
      </x:c>
      <x:c r="M375" s="168" t="str">
        <x:v>SP. Planned fixture; Reader does not execute Operators or infer physical results.</x:v>
      </x:c>
      <x:c r="N375" s="167"/>
      <x:c r="O375" s="167"/>
      <x:c r="P375" s="167"/>
      <x:c r="Q375" s="167"/>
      <x:c r="R375" s="167"/>
      <x:c r="S375" s="167"/>
      <x:c r="T375" s="167"/>
      <x:c r="U375" s="167"/>
    </x:row>
    <x:row r="376" ht="90" customHeight="1">
      <x:c r="A376" s="168" t="str">
        <x:f>A110</x:f>
        <x:v>COOKING-128#036</x:v>
      </x:c>
      <x:c r="B376" s="168" t="str">
        <x:f>IF(E32="","",E32)</x:f>
      </x:c>
      <x:c r="C376" s="168" t="str">
        <x:f>IF(AND(ISNUMBER(B376),B376=1),"CORED",IF(AND(ISNUMBER(B376),B376=0),"NOT ASSERTED","INVALID"))</x:f>
        <x:v>INVALID</x:v>
      </x:c>
      <x:c r="D376" s="168" t="str">
        <x:f>IF(AND(ISNUMBER(B376),OR(B376=0,B376=1)),"VALID","INVALID")</x:f>
        <x:v>INVALID</x:v>
      </x:c>
      <x:c r="E376" s="168" t="str">
        <x:f>IF(F110="","UNSPECIFIED",F110)</x:f>
        <x:v>UNSPECIFIED</x:v>
      </x:c>
      <x:c r="F376" s="168" t="str">
        <x:v>UNSPECIFIED</x:v>
      </x:c>
      <x:c r="G376" s="168" t="str">
        <x:f>M110</x:f>
        <x:v>COOKING-128 v0.1; object/lineage + Model/Rule + provenance</x:v>
      </x:c>
      <x:c r="H376" s="168" t="str">
        <x:v>SCOPED FIXTURE</x:v>
      </x:c>
      <x:c r="I376" s="168" t="str">
        <x:v>TRANSITION NOT EVALUATED</x:v>
      </x:c>
      <x:c r="J376" s="168" t="str">
        <x:f>C376</x:f>
        <x:v>INVALID</x:v>
      </x:c>
      <x:c r="K376" s="168"/>
      <x:c r="L376" s="168" t="str">
        <x:f>"B035 CORED: "&amp;C376</x:f>
        <x:v>B035 CORED: INVALID</x:v>
      </x:c>
      <x:c r="M376" s="168" t="str">
        <x:v>SP. Planned fixture; Reader does not execute Operators or infer physical results.</x:v>
      </x:c>
      <x:c r="N376" s="167"/>
      <x:c r="O376" s="167"/>
      <x:c r="P376" s="167"/>
      <x:c r="Q376" s="167"/>
      <x:c r="R376" s="167"/>
      <x:c r="S376" s="167"/>
      <x:c r="T376" s="167"/>
      <x:c r="U376" s="167"/>
    </x:row>
    <x:row r="377" ht="90" customHeight="1">
      <x:c r="A377" s="168" t="str">
        <x:f>A111</x:f>
        <x:v>COOKING-128#037</x:v>
      </x:c>
      <x:c r="B377" s="168" t="str">
        <x:f>IF(F32="","",F32)</x:f>
      </x:c>
      <x:c r="C377" s="168" t="str">
        <x:f>IF(AND(ISNUMBER(B377),B377=1),"SEEDED",IF(AND(ISNUMBER(B377),B377=0),"NOT ASSERTED","INVALID"))</x:f>
        <x:v>INVALID</x:v>
      </x:c>
      <x:c r="D377" s="168" t="str">
        <x:f>IF(AND(ISNUMBER(B377),OR(B377=0,B377=1)),"VALID","INVALID")</x:f>
        <x:v>INVALID</x:v>
      </x:c>
      <x:c r="E377" s="168" t="str">
        <x:f>IF(F111="","UNSPECIFIED",F111)</x:f>
        <x:v>UNSPECIFIED</x:v>
      </x:c>
      <x:c r="F377" s="168" t="str">
        <x:v>UNSPECIFIED</x:v>
      </x:c>
      <x:c r="G377" s="168" t="str">
        <x:f>M111</x:f>
        <x:v>COOKING-128 v0.1; object/lineage + Model/Rule + provenance</x:v>
      </x:c>
      <x:c r="H377" s="168" t="str">
        <x:v>SCOPED FIXTURE</x:v>
      </x:c>
      <x:c r="I377" s="168" t="str">
        <x:v>TRANSITION NOT EVALUATED</x:v>
      </x:c>
      <x:c r="J377" s="168" t="str">
        <x:f>C377</x:f>
        <x:v>INVALID</x:v>
      </x:c>
      <x:c r="K377" s="168"/>
      <x:c r="L377" s="168" t="str">
        <x:f>"B036 SEEDED: "&amp;C377</x:f>
        <x:v>B036 SEEDED: INVALID</x:v>
      </x:c>
      <x:c r="M377" s="168" t="str">
        <x:v>SP. Planned fixture; Reader does not execute Operators or infer physical results.</x:v>
      </x:c>
      <x:c r="N377" s="167"/>
      <x:c r="O377" s="167"/>
      <x:c r="P377" s="167"/>
      <x:c r="Q377" s="167"/>
      <x:c r="R377" s="167"/>
      <x:c r="S377" s="167"/>
      <x:c r="T377" s="167"/>
      <x:c r="U377" s="167"/>
    </x:row>
    <x:row r="378" ht="90" customHeight="1">
      <x:c r="A378" s="168" t="str">
        <x:f>A112</x:f>
        <x:v>COOKING-128#038</x:v>
      </x:c>
      <x:c r="B378" s="168" t="str">
        <x:f>IF(G32="","",G32)</x:f>
      </x:c>
      <x:c r="C378" s="168" t="str">
        <x:f>IF(AND(ISNUMBER(B378),B378=1),"PITTED",IF(AND(ISNUMBER(B378),B378=0),"NOT ASSERTED","INVALID"))</x:f>
        <x:v>INVALID</x:v>
      </x:c>
      <x:c r="D378" s="168" t="str">
        <x:f>IF(AND(ISNUMBER(B378),OR(B378=0,B378=1)),"VALID","INVALID")</x:f>
        <x:v>INVALID</x:v>
      </x:c>
      <x:c r="E378" s="168" t="str">
        <x:f>IF(F112="","UNSPECIFIED",F112)</x:f>
        <x:v>UNSPECIFIED</x:v>
      </x:c>
      <x:c r="F378" s="168" t="str">
        <x:v>UNSPECIFIED</x:v>
      </x:c>
      <x:c r="G378" s="168" t="str">
        <x:f>M112</x:f>
        <x:v>COOKING-128 v0.1; object/lineage + Model/Rule + provenance</x:v>
      </x:c>
      <x:c r="H378" s="168" t="str">
        <x:v>SCOPED FIXTURE</x:v>
      </x:c>
      <x:c r="I378" s="168" t="str">
        <x:v>TRANSITION NOT EVALUATED</x:v>
      </x:c>
      <x:c r="J378" s="168" t="str">
        <x:f>C378</x:f>
        <x:v>INVALID</x:v>
      </x:c>
      <x:c r="K378" s="168"/>
      <x:c r="L378" s="168" t="str">
        <x:f>"B037 PITTED: "&amp;C378</x:f>
        <x:v>B037 PITTED: INVALID</x:v>
      </x:c>
      <x:c r="M378" s="168" t="str">
        <x:v>SP. Planned fixture; Reader does not execute Operators or infer physical results.</x:v>
      </x:c>
      <x:c r="N378" s="167"/>
      <x:c r="O378" s="167"/>
      <x:c r="P378" s="167"/>
      <x:c r="Q378" s="167"/>
      <x:c r="R378" s="167"/>
      <x:c r="S378" s="167"/>
      <x:c r="T378" s="167"/>
      <x:c r="U378" s="167"/>
    </x:row>
    <x:row r="379" ht="90" customHeight="1">
      <x:c r="A379" s="168" t="str">
        <x:f>A113</x:f>
        <x:v>COOKING-128#039</x:v>
      </x:c>
      <x:c r="B379" s="168" t="str">
        <x:f>IF(H32="","",H32)</x:f>
      </x:c>
      <x:c r="C379" s="168" t="str">
        <x:f>IF(AND(ISNUMBER(B379),B379=1),"STEMMED",IF(AND(ISNUMBER(B379),B379=0),"NOT ASSERTED","INVALID"))</x:f>
        <x:v>INVALID</x:v>
      </x:c>
      <x:c r="D379" s="168" t="str">
        <x:f>IF(AND(ISNUMBER(B379),OR(B379=0,B379=1)),"VALID","INVALID")</x:f>
        <x:v>INVALID</x:v>
      </x:c>
      <x:c r="E379" s="168" t="str">
        <x:f>IF(F113="","UNSPECIFIED",F113)</x:f>
        <x:v>UNSPECIFIED</x:v>
      </x:c>
      <x:c r="F379" s="168" t="str">
        <x:v>UNSPECIFIED</x:v>
      </x:c>
      <x:c r="G379" s="168" t="str">
        <x:f>M113</x:f>
        <x:v>COOKING-128 v0.1; object/lineage + Model/Rule + provenance</x:v>
      </x:c>
      <x:c r="H379" s="168" t="str">
        <x:v>SCOPED FIXTURE</x:v>
      </x:c>
      <x:c r="I379" s="168" t="str">
        <x:v>TRANSITION NOT EVALUATED</x:v>
      </x:c>
      <x:c r="J379" s="168" t="str">
        <x:f>C379</x:f>
        <x:v>INVALID</x:v>
      </x:c>
      <x:c r="K379" s="168"/>
      <x:c r="L379" s="168" t="str">
        <x:f>"B038 STEMMED: "&amp;C379</x:f>
        <x:v>B038 STEMMED: INVALID</x:v>
      </x:c>
      <x:c r="M379" s="168" t="str">
        <x:v>SP. Planned fixture; Reader does not execute Operators or infer physical results.</x:v>
      </x:c>
      <x:c r="N379" s="167"/>
      <x:c r="O379" s="167"/>
      <x:c r="P379" s="167"/>
      <x:c r="Q379" s="167"/>
      <x:c r="R379" s="167"/>
      <x:c r="S379" s="167"/>
      <x:c r="T379" s="167"/>
      <x:c r="U379" s="167"/>
    </x:row>
    <x:row r="380" ht="90" customHeight="1">
      <x:c r="A380" s="168" t="str">
        <x:f>A114</x:f>
        <x:v>COOKING-128#040</x:v>
      </x:c>
      <x:c r="B380" s="168" t="str">
        <x:f>IF(I32="","",I32)</x:f>
      </x:c>
      <x:c r="C380" s="168" t="str">
        <x:f>IF(AND(ISNUMBER(B380),B380=1),"SHELLED",IF(AND(ISNUMBER(B380),B380=0),"NOT ASSERTED","INVALID"))</x:f>
        <x:v>INVALID</x:v>
      </x:c>
      <x:c r="D380" s="168" t="str">
        <x:f>IF(AND(ISNUMBER(B380),OR(B380=0,B380=1)),"VALID","INVALID")</x:f>
        <x:v>INVALID</x:v>
      </x:c>
      <x:c r="E380" s="168" t="str">
        <x:f>IF(F114="","UNSPECIFIED",F114)</x:f>
        <x:v>UNSPECIFIED</x:v>
      </x:c>
      <x:c r="F380" s="168" t="str">
        <x:v>UNSPECIFIED</x:v>
      </x:c>
      <x:c r="G380" s="168" t="str">
        <x:f>M114</x:f>
        <x:v>COOKING-128 v0.1; object/lineage + Model/Rule + provenance</x:v>
      </x:c>
      <x:c r="H380" s="168" t="str">
        <x:v>SCOPED FIXTURE</x:v>
      </x:c>
      <x:c r="I380" s="168" t="str">
        <x:v>TRANSITION NOT EVALUATED</x:v>
      </x:c>
      <x:c r="J380" s="168" t="str">
        <x:f>C380</x:f>
        <x:v>INVALID</x:v>
      </x:c>
      <x:c r="K380" s="168"/>
      <x:c r="L380" s="168" t="str">
        <x:f>"B039 SHELLED: "&amp;C380</x:f>
        <x:v>B039 SHELLED: INVALID</x:v>
      </x:c>
      <x:c r="M380" s="168" t="str">
        <x:v>SP. Planned fixture; Reader does not execute Operators or infer physical results.</x:v>
      </x:c>
      <x:c r="N380" s="167"/>
      <x:c r="O380" s="167"/>
      <x:c r="P380" s="167"/>
      <x:c r="Q380" s="167"/>
      <x:c r="R380" s="167"/>
      <x:c r="S380" s="167"/>
      <x:c r="T380" s="167"/>
      <x:c r="U380" s="167"/>
    </x:row>
    <x:row r="381" ht="90" customHeight="1">
      <x:c r="A381" s="168" t="str">
        <x:f>A115</x:f>
        <x:v>COOKING-128#041</x:v>
      </x:c>
      <x:c r="B381" s="168" t="str">
        <x:f>IF(J32="","",J32)</x:f>
      </x:c>
      <x:c r="C381" s="168" t="str">
        <x:f>IF(AND(ISNUMBER(B381),B381=1),"DEBONED",IF(AND(ISNUMBER(B381),B381=0),"NOT ASSERTED","INVALID"))</x:f>
        <x:v>INVALID</x:v>
      </x:c>
      <x:c r="D381" s="168" t="str">
        <x:f>IF(AND(ISNUMBER(B381),OR(B381=0,B381=1)),"VALID","INVALID")</x:f>
        <x:v>INVALID</x:v>
      </x:c>
      <x:c r="E381" s="168" t="str">
        <x:f>IF(F115="","UNSPECIFIED",F115)</x:f>
        <x:v>UNSPECIFIED</x:v>
      </x:c>
      <x:c r="F381" s="168" t="str">
        <x:v>UNSPECIFIED</x:v>
      </x:c>
      <x:c r="G381" s="168" t="str">
        <x:f>M115</x:f>
        <x:v>COOKING-128 v0.1; object/lineage + Model/Rule + provenance</x:v>
      </x:c>
      <x:c r="H381" s="168" t="str">
        <x:v>SCOPED FIXTURE</x:v>
      </x:c>
      <x:c r="I381" s="168" t="str">
        <x:v>TRANSITION NOT EVALUATED</x:v>
      </x:c>
      <x:c r="J381" s="168" t="str">
        <x:f>C381</x:f>
        <x:v>INVALID</x:v>
      </x:c>
      <x:c r="K381" s="168"/>
      <x:c r="L381" s="168" t="str">
        <x:f>"B040 DEBONED: "&amp;C381</x:f>
        <x:v>B040 DEBONED: INVALID</x:v>
      </x:c>
      <x:c r="M381" s="168" t="str">
        <x:v>SP. Planned fixture; Reader does not execute Operators or infer physical results.</x:v>
      </x:c>
      <x:c r="N381" s="167"/>
      <x:c r="O381" s="167"/>
      <x:c r="P381" s="167"/>
      <x:c r="Q381" s="167"/>
      <x:c r="R381" s="167"/>
      <x:c r="S381" s="167"/>
      <x:c r="T381" s="167"/>
      <x:c r="U381" s="167"/>
    </x:row>
    <x:row r="382" ht="90" customHeight="1">
      <x:c r="A382" s="168" t="str">
        <x:f>A116</x:f>
        <x:v>COOKING-128#042</x:v>
      </x:c>
      <x:c r="B382" s="168" t="str">
        <x:f>IF(K32="","",K32)</x:f>
      </x:c>
      <x:c r="C382" s="168" t="str">
        <x:f>IF(AND(ISNUMBER(B382),B382=1),"FILLETED",IF(AND(ISNUMBER(B382),B382=0),"NOT ASSERTED","INVALID"))</x:f>
        <x:v>INVALID</x:v>
      </x:c>
      <x:c r="D382" s="168" t="str">
        <x:f>IF(AND(ISNUMBER(B382),OR(B382=0,B382=1)),"VALID","INVALID")</x:f>
        <x:v>INVALID</x:v>
      </x:c>
      <x:c r="E382" s="168" t="str">
        <x:f>IF(F116="","UNSPECIFIED",F116)</x:f>
        <x:v>UNSPECIFIED</x:v>
      </x:c>
      <x:c r="F382" s="168" t="str">
        <x:v>UNSPECIFIED</x:v>
      </x:c>
      <x:c r="G382" s="168" t="str">
        <x:f>M116</x:f>
        <x:v>COOKING-128 v0.1; object/lineage + Model/Rule + provenance</x:v>
      </x:c>
      <x:c r="H382" s="168" t="str">
        <x:v>SCOPED FIXTURE</x:v>
      </x:c>
      <x:c r="I382" s="168" t="str">
        <x:v>TRANSITION NOT EVALUATED</x:v>
      </x:c>
      <x:c r="J382" s="168" t="str">
        <x:f>C382</x:f>
        <x:v>INVALID</x:v>
      </x:c>
      <x:c r="K382" s="168"/>
      <x:c r="L382" s="168" t="str">
        <x:f>"B041 FILLETED: "&amp;C382</x:f>
        <x:v>B041 FILLETED: INVALID</x:v>
      </x:c>
      <x:c r="M382" s="168" t="str">
        <x:v>SP. Planned fixture; Reader does not execute Operators or infer physical results.</x:v>
      </x:c>
      <x:c r="N382" s="167"/>
      <x:c r="O382" s="167"/>
      <x:c r="P382" s="167"/>
      <x:c r="Q382" s="167"/>
      <x:c r="R382" s="167"/>
      <x:c r="S382" s="167"/>
      <x:c r="T382" s="167"/>
      <x:c r="U382" s="167"/>
    </x:row>
    <x:row r="383" ht="90" customHeight="1">
      <x:c r="A383" s="168" t="str">
        <x:f>A117</x:f>
        <x:v>COOKING-128#043</x:v>
      </x:c>
      <x:c r="B383" s="168" t="str">
        <x:f>IF(L32="","",L32)</x:f>
      </x:c>
      <x:c r="C383" s="168" t="str">
        <x:f>IF(AND(ISNUMBER(B383),B383=1),"TENDERIZED",IF(AND(ISNUMBER(B383),B383=0),"NOT ASSERTED","INVALID"))</x:f>
        <x:v>INVALID</x:v>
      </x:c>
      <x:c r="D383" s="168" t="str">
        <x:f>IF(AND(ISNUMBER(B383),OR(B383=0,B383=1)),"VALID","INVALID")</x:f>
        <x:v>INVALID</x:v>
      </x:c>
      <x:c r="E383" s="168" t="str">
        <x:f>IF(F117="","UNSPECIFIED",F117)</x:f>
        <x:v>UNSPECIFIED</x:v>
      </x:c>
      <x:c r="F383" s="168" t="str">
        <x:v>UNSPECIFIED</x:v>
      </x:c>
      <x:c r="G383" s="168" t="str">
        <x:f>M117</x:f>
        <x:v>COOKING-128 v0.1; object/lineage + Model/Rule + provenance</x:v>
      </x:c>
      <x:c r="H383" s="168" t="str">
        <x:v>SCOPED FIXTURE</x:v>
      </x:c>
      <x:c r="I383" s="168" t="str">
        <x:v>TRANSITION NOT EVALUATED</x:v>
      </x:c>
      <x:c r="J383" s="168" t="str">
        <x:f>C383</x:f>
        <x:v>INVALID</x:v>
      </x:c>
      <x:c r="K383" s="168"/>
      <x:c r="L383" s="168" t="str">
        <x:f>"B042 TENDERIZED: "&amp;C383</x:f>
        <x:v>B042 TENDERIZED: INVALID</x:v>
      </x:c>
      <x:c r="M383" s="168" t="str">
        <x:v>SP. Planned fixture; Reader does not execute Operators or infer physical results.</x:v>
      </x:c>
      <x:c r="N383" s="167"/>
      <x:c r="O383" s="167"/>
      <x:c r="P383" s="167"/>
      <x:c r="Q383" s="167"/>
      <x:c r="R383" s="167"/>
      <x:c r="S383" s="167"/>
      <x:c r="T383" s="167"/>
      <x:c r="U383" s="167"/>
    </x:row>
    <x:row r="384" ht="90" customHeight="1">
      <x:c r="A384" s="168" t="str">
        <x:f>A118</x:f>
        <x:v>COOKING-128#044</x:v>
      </x:c>
      <x:c r="B384" s="168" t="str">
        <x:f>IF(M32="","",M32)</x:f>
      </x:c>
      <x:c r="C384" s="168" t="str">
        <x:f>IF(AND(ISNUMBER(B384),B384=1),"POUNDED_FLAT",IF(AND(ISNUMBER(B384),B384=0),"NOT ASSERTED","INVALID"))</x:f>
        <x:v>INVALID</x:v>
      </x:c>
      <x:c r="D384" s="168" t="str">
        <x:f>IF(AND(ISNUMBER(B384),OR(B384=0,B384=1)),"VALID","INVALID")</x:f>
        <x:v>INVALID</x:v>
      </x:c>
      <x:c r="E384" s="168" t="str">
        <x:f>IF(F118="","UNSPECIFIED",F118)</x:f>
        <x:v>UNSPECIFIED</x:v>
      </x:c>
      <x:c r="F384" s="168" t="str">
        <x:v>UNSPECIFIED</x:v>
      </x:c>
      <x:c r="G384" s="168" t="str">
        <x:f>M118</x:f>
        <x:v>COOKING-128 v0.1; object/lineage + Model/Rule + provenance</x:v>
      </x:c>
      <x:c r="H384" s="168" t="str">
        <x:v>SCOPED FIXTURE</x:v>
      </x:c>
      <x:c r="I384" s="168" t="str">
        <x:v>TRANSITION NOT EVALUATED</x:v>
      </x:c>
      <x:c r="J384" s="168" t="str">
        <x:f>C384</x:f>
        <x:v>INVALID</x:v>
      </x:c>
      <x:c r="K384" s="168"/>
      <x:c r="L384" s="168" t="str">
        <x:f>"B043 POUNDED_FLAT: "&amp;C384</x:f>
        <x:v>B043 POUNDED_FLAT: INVALID</x:v>
      </x:c>
      <x:c r="M384" s="168" t="str">
        <x:v>SP. Planned fixture; Reader does not execute Operators or infer physical results.</x:v>
      </x:c>
      <x:c r="N384" s="167"/>
      <x:c r="O384" s="167"/>
      <x:c r="P384" s="167"/>
      <x:c r="Q384" s="167"/>
      <x:c r="R384" s="167"/>
      <x:c r="S384" s="167"/>
      <x:c r="T384" s="167"/>
      <x:c r="U384" s="167"/>
    </x:row>
    <x:row r="385" ht="90" customHeight="1">
      <x:c r="A385" s="168" t="str">
        <x:f>A119</x:f>
        <x:v>COOKING-128#045</x:v>
      </x:c>
      <x:c r="B385" s="168" t="str">
        <x:f>IF(N32="","",N32)</x:f>
      </x:c>
      <x:c r="C385" s="168" t="str">
        <x:f>IF(AND(ISNUMBER(B385),B385=1),"ROLLED",IF(AND(ISNUMBER(B385),B385=0),"NOT ASSERTED","INVALID"))</x:f>
        <x:v>INVALID</x:v>
      </x:c>
      <x:c r="D385" s="168" t="str">
        <x:f>IF(AND(ISNUMBER(B385),OR(B385=0,B385=1)),"VALID","INVALID")</x:f>
        <x:v>INVALID</x:v>
      </x:c>
      <x:c r="E385" s="168" t="str">
        <x:f>IF(F119="","UNSPECIFIED",F119)</x:f>
        <x:v>UNSPECIFIED</x:v>
      </x:c>
      <x:c r="F385" s="168" t="str">
        <x:v>UNSPECIFIED</x:v>
      </x:c>
      <x:c r="G385" s="168" t="str">
        <x:f>M119</x:f>
        <x:v>COOKING-128 v0.1; object/lineage + Model/Rule + provenance</x:v>
      </x:c>
      <x:c r="H385" s="168" t="str">
        <x:v>SCOPED FIXTURE</x:v>
      </x:c>
      <x:c r="I385" s="168" t="str">
        <x:v>TRANSITION NOT EVALUATED</x:v>
      </x:c>
      <x:c r="J385" s="168" t="str">
        <x:f>C385</x:f>
        <x:v>INVALID</x:v>
      </x:c>
      <x:c r="K385" s="168"/>
      <x:c r="L385" s="168" t="str">
        <x:f>"B044 ROLLED: "&amp;C385</x:f>
        <x:v>B044 ROLLED: INVALID</x:v>
      </x:c>
      <x:c r="M385" s="168" t="str">
        <x:v>SP. Planned fixture; Reader does not execute Operators or infer physical results.</x:v>
      </x:c>
      <x:c r="N385" s="167"/>
      <x:c r="O385" s="167"/>
      <x:c r="P385" s="167"/>
      <x:c r="Q385" s="167"/>
      <x:c r="R385" s="167"/>
      <x:c r="S385" s="167"/>
      <x:c r="T385" s="167"/>
      <x:c r="U385" s="167"/>
    </x:row>
    <x:row r="386" ht="90" customHeight="1">
      <x:c r="A386" s="168" t="str">
        <x:f>A120</x:f>
        <x:v>COOKING-128#046</x:v>
      </x:c>
      <x:c r="B386" s="168" t="str">
        <x:f>IF(O32="","",O32)</x:f>
      </x:c>
      <x:c r="C386" s="168" t="str">
        <x:f>IF(AND(ISNUMBER(B386),B386=1),"SHAPED",IF(AND(ISNUMBER(B386),B386=0),"NOT ASSERTED","INVALID"))</x:f>
        <x:v>INVALID</x:v>
      </x:c>
      <x:c r="D386" s="168" t="str">
        <x:f>IF(AND(ISNUMBER(B386),OR(B386=0,B386=1)),"VALID","INVALID")</x:f>
        <x:v>INVALID</x:v>
      </x:c>
      <x:c r="E386" s="168" t="str">
        <x:f>IF(F120="","UNSPECIFIED",F120)</x:f>
        <x:v>UNSPECIFIED</x:v>
      </x:c>
      <x:c r="F386" s="168" t="str">
        <x:v>UNSPECIFIED</x:v>
      </x:c>
      <x:c r="G386" s="168" t="str">
        <x:f>M120</x:f>
        <x:v>COOKING-128 v0.1; object/lineage + Model/Rule + provenance</x:v>
      </x:c>
      <x:c r="H386" s="168" t="str">
        <x:v>SCOPED FIXTURE</x:v>
      </x:c>
      <x:c r="I386" s="168" t="str">
        <x:v>TRANSITION NOT EVALUATED</x:v>
      </x:c>
      <x:c r="J386" s="168" t="str">
        <x:f>C386</x:f>
        <x:v>INVALID</x:v>
      </x:c>
      <x:c r="K386" s="168"/>
      <x:c r="L386" s="168" t="str">
        <x:f>"B045 SHAPED: "&amp;C386</x:f>
        <x:v>B045 SHAPED: INVALID</x:v>
      </x:c>
      <x:c r="M386" s="168" t="str">
        <x:v>SP. Planned fixture; Reader does not execute Operators or infer physical results.</x:v>
      </x:c>
      <x:c r="N386" s="167"/>
      <x:c r="O386" s="167"/>
      <x:c r="P386" s="167"/>
      <x:c r="Q386" s="167"/>
      <x:c r="R386" s="167"/>
      <x:c r="S386" s="167"/>
      <x:c r="T386" s="167"/>
      <x:c r="U386" s="167"/>
    </x:row>
    <x:row r="387" ht="90" customHeight="1">
      <x:c r="A387" s="168" t="str">
        <x:f>A121</x:f>
        <x:v>COOKING-128#047</x:v>
      </x:c>
      <x:c r="B387" s="168" t="str">
        <x:f>IF(P32="","",P32)</x:f>
      </x:c>
      <x:c r="C387" s="168" t="str">
        <x:f>IF(AND(ISNUMBER(B387),B387=1),"STUFFED",IF(AND(ISNUMBER(B387),B387=0),"NOT ASSERTED","INVALID"))</x:f>
        <x:v>INVALID</x:v>
      </x:c>
      <x:c r="D387" s="168" t="str">
        <x:f>IF(AND(ISNUMBER(B387),OR(B387=0,B387=1)),"VALID","INVALID")</x:f>
        <x:v>INVALID</x:v>
      </x:c>
      <x:c r="E387" s="168" t="str">
        <x:f>IF(F121="","UNSPECIFIED",F121)</x:f>
        <x:v>UNSPECIFIED</x:v>
      </x:c>
      <x:c r="F387" s="168" t="str">
        <x:v>UNSPECIFIED</x:v>
      </x:c>
      <x:c r="G387" s="168" t="str">
        <x:f>M121</x:f>
        <x:v>COOKING-128 v0.1; object/lineage + Model/Rule + provenance</x:v>
      </x:c>
      <x:c r="H387" s="168" t="str">
        <x:v>SCOPED FIXTURE</x:v>
      </x:c>
      <x:c r="I387" s="168" t="str">
        <x:v>TRANSITION NOT EVALUATED</x:v>
      </x:c>
      <x:c r="J387" s="168" t="str">
        <x:f>C387</x:f>
        <x:v>INVALID</x:v>
      </x:c>
      <x:c r="K387" s="168"/>
      <x:c r="L387" s="168" t="str">
        <x:f>"B046 STUFFED: "&amp;C387</x:f>
        <x:v>B046 STUFFED: INVALID</x:v>
      </x:c>
      <x:c r="M387" s="168" t="str">
        <x:v>SP. Planned fixture; Reader does not execute Operators or infer physical results.</x:v>
      </x:c>
      <x:c r="N387" s="167"/>
      <x:c r="O387" s="167"/>
      <x:c r="P387" s="167"/>
      <x:c r="Q387" s="167"/>
      <x:c r="R387" s="167"/>
      <x:c r="S387" s="167"/>
      <x:c r="T387" s="167"/>
      <x:c r="U387" s="167"/>
    </x:row>
    <x:row r="388" ht="90" customHeight="1">
      <x:c r="A388" s="168" t="str">
        <x:f>A122</x:f>
        <x:v>COOKING-128#048</x:v>
      </x:c>
      <x:c r="B388" s="168" t="str">
        <x:f>IF(Q32="","",Q32)</x:f>
      </x:c>
      <x:c r="C388" s="168" t="str">
        <x:f>IF(AND(ISNUMBER(B388),B388=1),"TRUSSED",IF(AND(ISNUMBER(B388),B388=0),"NOT ASSERTED","INVALID"))</x:f>
        <x:v>INVALID</x:v>
      </x:c>
      <x:c r="D388" s="168" t="str">
        <x:f>IF(AND(ISNUMBER(B388),OR(B388=0,B388=1)),"VALID","INVALID")</x:f>
        <x:v>INVALID</x:v>
      </x:c>
      <x:c r="E388" s="168" t="str">
        <x:f>IF(F122="","UNSPECIFIED",F122)</x:f>
        <x:v>UNSPECIFIED</x:v>
      </x:c>
      <x:c r="F388" s="168" t="str">
        <x:v>UNSPECIFIED</x:v>
      </x:c>
      <x:c r="G388" s="168" t="str">
        <x:f>M122</x:f>
        <x:v>COOKING-128 v0.1; object/lineage + Model/Rule + provenance</x:v>
      </x:c>
      <x:c r="H388" s="168" t="str">
        <x:v>SCOPED FIXTURE</x:v>
      </x:c>
      <x:c r="I388" s="168" t="str">
        <x:v>TRANSITION NOT EVALUATED</x:v>
      </x:c>
      <x:c r="J388" s="168" t="str">
        <x:f>C388</x:f>
        <x:v>INVALID</x:v>
      </x:c>
      <x:c r="K388" s="168"/>
      <x:c r="L388" s="168" t="str">
        <x:f>"B047 TRUSSED: "&amp;C388</x:f>
        <x:v>B047 TRUSSED: INVALID</x:v>
      </x:c>
      <x:c r="M388" s="168" t="str">
        <x:v>SP. Planned fixture; Reader does not execute Operators or infer physical results.</x:v>
      </x:c>
      <x:c r="N388" s="167"/>
      <x:c r="O388" s="167"/>
      <x:c r="P388" s="167"/>
      <x:c r="Q388" s="167"/>
      <x:c r="R388" s="167"/>
      <x:c r="S388" s="167"/>
      <x:c r="T388" s="167"/>
      <x:c r="U388" s="167"/>
    </x:row>
    <x:row r="389" ht="90" customHeight="1">
      <x:c r="A389" s="168" t="str">
        <x:f>A123</x:f>
        <x:v>COOKING-128#049</x:v>
      </x:c>
      <x:c r="B389" s="168" t="str">
        <x:f>IF(B39="","",B39)</x:f>
      </x:c>
      <x:c r="C389" s="168" t="str">
        <x:f>IF(AND(ISNUMBER(B389),B389=1),"TOSSED",IF(AND(ISNUMBER(B389),B389=0),"NOT ASSERTED","INVALID"))</x:f>
        <x:v>INVALID</x:v>
      </x:c>
      <x:c r="D389" s="168" t="str">
        <x:f>IF(AND(ISNUMBER(B389),OR(B389=0,B389=1)),"VALID","INVALID")</x:f>
        <x:v>INVALID</x:v>
      </x:c>
      <x:c r="E389" s="168" t="str">
        <x:f>IF(F123="","UNSPECIFIED",F123)</x:f>
        <x:v>UNSPECIFIED</x:v>
      </x:c>
      <x:c r="F389" s="168" t="str">
        <x:v>UNSPECIFIED</x:v>
      </x:c>
      <x:c r="G389" s="168" t="str">
        <x:f>M123</x:f>
        <x:v>COOKING-128 v0.1; object/lineage + Model/Rule + provenance</x:v>
      </x:c>
      <x:c r="H389" s="168" t="str">
        <x:v>SCOPED FIXTURE</x:v>
      </x:c>
      <x:c r="I389" s="168" t="str">
        <x:v>TRANSITION NOT EVALUATED</x:v>
      </x:c>
      <x:c r="J389" s="168" t="str">
        <x:f>C389</x:f>
        <x:v>INVALID</x:v>
      </x:c>
      <x:c r="K389" s="168"/>
      <x:c r="L389" s="168" t="str">
        <x:f>"B048 TOSSED: "&amp;C389</x:f>
        <x:v>B048 TOSSED: INVALID</x:v>
      </x:c>
      <x:c r="M389" s="168" t="str">
        <x:v>SP. Planned fixture; Reader does not execute Operators or infer physical results.</x:v>
      </x:c>
      <x:c r="N389" s="167"/>
      <x:c r="O389" s="167"/>
      <x:c r="P389" s="167"/>
      <x:c r="Q389" s="167"/>
      <x:c r="R389" s="167"/>
      <x:c r="S389" s="167"/>
      <x:c r="T389" s="167"/>
      <x:c r="U389" s="167"/>
    </x:row>
    <x:row r="390" ht="90" customHeight="1">
      <x:c r="A390" s="168" t="str">
        <x:f>A124</x:f>
        <x:v>COOKING-128#050</x:v>
      </x:c>
      <x:c r="B390" s="168" t="str">
        <x:f>IF(C39="","",C39)</x:f>
      </x:c>
      <x:c r="C390" s="168" t="str">
        <x:f>IF(AND(ISNUMBER(B390),B390=1),"FOLDED",IF(AND(ISNUMBER(B390),B390=0),"NOT ASSERTED","INVALID"))</x:f>
        <x:v>INVALID</x:v>
      </x:c>
      <x:c r="D390" s="168" t="str">
        <x:f>IF(AND(ISNUMBER(B390),OR(B390=0,B390=1)),"VALID","INVALID")</x:f>
        <x:v>INVALID</x:v>
      </x:c>
      <x:c r="E390" s="168" t="str">
        <x:f>IF(F124="","UNSPECIFIED",F124)</x:f>
        <x:v>UNSPECIFIED</x:v>
      </x:c>
      <x:c r="F390" s="168" t="str">
        <x:v>UNSPECIFIED</x:v>
      </x:c>
      <x:c r="G390" s="168" t="str">
        <x:f>M124</x:f>
        <x:v>COOKING-128 v0.1; object/lineage + Model/Rule + provenance</x:v>
      </x:c>
      <x:c r="H390" s="168" t="str">
        <x:v>SCOPED FIXTURE</x:v>
      </x:c>
      <x:c r="I390" s="168" t="str">
        <x:v>TRANSITION NOT EVALUATED</x:v>
      </x:c>
      <x:c r="J390" s="168" t="str">
        <x:f>C390</x:f>
        <x:v>INVALID</x:v>
      </x:c>
      <x:c r="K390" s="168"/>
      <x:c r="L390" s="168" t="str">
        <x:f>"B049 FOLDED: "&amp;C390</x:f>
        <x:v>B049 FOLDED: INVALID</x:v>
      </x:c>
      <x:c r="M390" s="168" t="str">
        <x:v>SP. Planned fixture; Reader does not execute Operators or infer physical results.</x:v>
      </x:c>
      <x:c r="N390" s="167"/>
      <x:c r="O390" s="167"/>
      <x:c r="P390" s="167"/>
      <x:c r="Q390" s="167"/>
      <x:c r="R390" s="167"/>
      <x:c r="S390" s="167"/>
      <x:c r="T390" s="167"/>
      <x:c r="U390" s="167"/>
    </x:row>
    <x:row r="391" ht="90" customHeight="1">
      <x:c r="A391" s="168" t="str">
        <x:f>A125</x:f>
        <x:v>COOKING-128#051</x:v>
      </x:c>
      <x:c r="B391" s="168" t="str">
        <x:f>IF(D39="","",D39)</x:f>
      </x:c>
      <x:c r="C391" s="168" t="str">
        <x:f>IF(AND(ISNUMBER(B391),B391=1),"STIRRED",IF(AND(ISNUMBER(B391),B391=0),"NOT ASSERTED","INVALID"))</x:f>
        <x:v>INVALID</x:v>
      </x:c>
      <x:c r="D391" s="168" t="str">
        <x:f>IF(AND(ISNUMBER(B391),OR(B391=0,B391=1)),"VALID","INVALID")</x:f>
        <x:v>INVALID</x:v>
      </x:c>
      <x:c r="E391" s="168" t="str">
        <x:f>IF(F125="","UNSPECIFIED",F125)</x:f>
        <x:v>UNSPECIFIED</x:v>
      </x:c>
      <x:c r="F391" s="168" t="str">
        <x:v>UNSPECIFIED</x:v>
      </x:c>
      <x:c r="G391" s="168" t="str">
        <x:f>M125</x:f>
        <x:v>COOKING-128 v0.1; object/lineage + Model/Rule + provenance</x:v>
      </x:c>
      <x:c r="H391" s="168" t="str">
        <x:v>SCOPED FIXTURE</x:v>
      </x:c>
      <x:c r="I391" s="168" t="str">
        <x:v>TRANSITION NOT EVALUATED</x:v>
      </x:c>
      <x:c r="J391" s="168" t="str">
        <x:f>C391</x:f>
        <x:v>INVALID</x:v>
      </x:c>
      <x:c r="K391" s="168"/>
      <x:c r="L391" s="168" t="str">
        <x:f>"B050 STIRRED: "&amp;C391</x:f>
        <x:v>B050 STIRRED: INVALID</x:v>
      </x:c>
      <x:c r="M391" s="168" t="str">
        <x:v>SP. Planned fixture; Reader does not execute Operators or infer physical results.</x:v>
      </x:c>
      <x:c r="N391" s="167"/>
      <x:c r="O391" s="167"/>
      <x:c r="P391" s="167"/>
      <x:c r="Q391" s="167"/>
      <x:c r="R391" s="167"/>
      <x:c r="S391" s="167"/>
      <x:c r="T391" s="167"/>
      <x:c r="U391" s="167"/>
    </x:row>
    <x:row r="392" ht="90" customHeight="1">
      <x:c r="A392" s="168" t="str">
        <x:f>A126</x:f>
        <x:v>COOKING-128#052</x:v>
      </x:c>
      <x:c r="B392" s="168" t="str">
        <x:f>IF(E39="","",E39)</x:f>
      </x:c>
      <x:c r="C392" s="168" t="str">
        <x:f>IF(AND(ISNUMBER(B392),B392=1),"MIXED",IF(AND(ISNUMBER(B392),B392=0),"NOT ASSERTED","INVALID"))</x:f>
        <x:v>INVALID</x:v>
      </x:c>
      <x:c r="D392" s="168" t="str">
        <x:f>IF(AND(ISNUMBER(B392),OR(B392=0,B392=1)),"VALID","INVALID")</x:f>
        <x:v>INVALID</x:v>
      </x:c>
      <x:c r="E392" s="168" t="str">
        <x:f>IF(F126="","UNSPECIFIED",F126)</x:f>
        <x:v>UNSPECIFIED</x:v>
      </x:c>
      <x:c r="F392" s="168" t="str">
        <x:v>UNSPECIFIED</x:v>
      </x:c>
      <x:c r="G392" s="168" t="str">
        <x:f>M126</x:f>
        <x:v>COOKING-128 v0.1; object/lineage + Model/Rule + provenance</x:v>
      </x:c>
      <x:c r="H392" s="168" t="str">
        <x:v>SCOPED FIXTURE</x:v>
      </x:c>
      <x:c r="I392" s="168" t="str">
        <x:v>TRANSITION NOT EVALUATED</x:v>
      </x:c>
      <x:c r="J392" s="168" t="str">
        <x:f>C392</x:f>
        <x:v>INVALID</x:v>
      </x:c>
      <x:c r="K392" s="168"/>
      <x:c r="L392" s="168" t="str">
        <x:f>"B051 MIXED: "&amp;C392</x:f>
        <x:v>B051 MIXED: INVALID</x:v>
      </x:c>
      <x:c r="M392" s="168" t="str">
        <x:v>SP. Planned fixture; Reader does not execute Operators or infer physical results.</x:v>
      </x:c>
      <x:c r="N392" s="167"/>
      <x:c r="O392" s="167"/>
      <x:c r="P392" s="167"/>
      <x:c r="Q392" s="167"/>
      <x:c r="R392" s="167"/>
      <x:c r="S392" s="167"/>
      <x:c r="T392" s="167"/>
      <x:c r="U392" s="167"/>
    </x:row>
    <x:row r="393" ht="90" customHeight="1">
      <x:c r="A393" s="168" t="str">
        <x:f>A127</x:f>
        <x:v>COOKING-128#053</x:v>
      </x:c>
      <x:c r="B393" s="168" t="str">
        <x:f>IF(F39="","",F39)</x:f>
      </x:c>
      <x:c r="C393" s="168" t="str">
        <x:f>IF(AND(ISNUMBER(B393),B393=1),"KNEADED",IF(AND(ISNUMBER(B393),B393=0),"NOT ASSERTED","INVALID"))</x:f>
        <x:v>INVALID</x:v>
      </x:c>
      <x:c r="D393" s="168" t="str">
        <x:f>IF(AND(ISNUMBER(B393),OR(B393=0,B393=1)),"VALID","INVALID")</x:f>
        <x:v>INVALID</x:v>
      </x:c>
      <x:c r="E393" s="168" t="str">
        <x:f>IF(F127="","UNSPECIFIED",F127)</x:f>
        <x:v>UNSPECIFIED</x:v>
      </x:c>
      <x:c r="F393" s="168" t="str">
        <x:v>UNSPECIFIED</x:v>
      </x:c>
      <x:c r="G393" s="168" t="str">
        <x:f>M127</x:f>
        <x:v>COOKING-128 v0.1; object/lineage + Model/Rule + provenance</x:v>
      </x:c>
      <x:c r="H393" s="168" t="str">
        <x:v>SCOPED FIXTURE</x:v>
      </x:c>
      <x:c r="I393" s="168" t="str">
        <x:v>TRANSITION NOT EVALUATED</x:v>
      </x:c>
      <x:c r="J393" s="168" t="str">
        <x:f>C393</x:f>
        <x:v>INVALID</x:v>
      </x:c>
      <x:c r="K393" s="168"/>
      <x:c r="L393" s="168" t="str">
        <x:f>"B052 KNEADED: "&amp;C393</x:f>
        <x:v>B052 KNEADED: INVALID</x:v>
      </x:c>
      <x:c r="M393" s="168" t="str">
        <x:v>SP. Planned fixture; Reader does not execute Operators or infer physical results.</x:v>
      </x:c>
      <x:c r="N393" s="167"/>
      <x:c r="O393" s="167"/>
      <x:c r="P393" s="167"/>
      <x:c r="Q393" s="167"/>
      <x:c r="R393" s="167"/>
      <x:c r="S393" s="167"/>
      <x:c r="T393" s="167"/>
      <x:c r="U393" s="167"/>
    </x:row>
    <x:row r="394" ht="90" customHeight="1">
      <x:c r="A394" s="168" t="str">
        <x:f>A128</x:f>
        <x:v>COOKING-128#054</x:v>
      </x:c>
      <x:c r="B394" s="168" t="str">
        <x:f>IF(G39="","",G39)</x:f>
      </x:c>
      <x:c r="C394" s="168" t="str">
        <x:f>IF(AND(ISNUMBER(B394),B394=1),"WHISKED",IF(AND(ISNUMBER(B394),B394=0),"NOT ASSERTED","INVALID"))</x:f>
        <x:v>INVALID</x:v>
      </x:c>
      <x:c r="D394" s="168" t="str">
        <x:f>IF(AND(ISNUMBER(B394),OR(B394=0,B394=1)),"VALID","INVALID")</x:f>
        <x:v>INVALID</x:v>
      </x:c>
      <x:c r="E394" s="168" t="str">
        <x:f>IF(F128="","UNSPECIFIED",F128)</x:f>
        <x:v>UNSPECIFIED</x:v>
      </x:c>
      <x:c r="F394" s="168" t="str">
        <x:v>UNSPECIFIED</x:v>
      </x:c>
      <x:c r="G394" s="168" t="str">
        <x:f>M128</x:f>
        <x:v>COOKING-128 v0.1; object/lineage + Model/Rule + provenance</x:v>
      </x:c>
      <x:c r="H394" s="168" t="str">
        <x:v>SCOPED FIXTURE</x:v>
      </x:c>
      <x:c r="I394" s="168" t="str">
        <x:v>TRANSITION NOT EVALUATED</x:v>
      </x:c>
      <x:c r="J394" s="168" t="str">
        <x:f>C394</x:f>
        <x:v>INVALID</x:v>
      </x:c>
      <x:c r="K394" s="168"/>
      <x:c r="L394" s="168" t="str">
        <x:f>"B053 WHISKED: "&amp;C394</x:f>
        <x:v>B053 WHISKED: INVALID</x:v>
      </x:c>
      <x:c r="M394" s="168" t="str">
        <x:v>SP. Planned fixture; Reader does not execute Operators or infer physical results.</x:v>
      </x:c>
      <x:c r="N394" s="167"/>
      <x:c r="O394" s="167"/>
      <x:c r="P394" s="167"/>
      <x:c r="Q394" s="167"/>
      <x:c r="R394" s="167"/>
      <x:c r="S394" s="167"/>
      <x:c r="T394" s="167"/>
      <x:c r="U394" s="167"/>
    </x:row>
    <x:row r="395" ht="90" customHeight="1">
      <x:c r="A395" s="168" t="str">
        <x:f>A129</x:f>
        <x:v>COOKING-128#055</x:v>
      </x:c>
      <x:c r="B395" s="168" t="str">
        <x:f>IF(H39="","",H39)</x:f>
      </x:c>
      <x:c r="C395" s="168" t="str">
        <x:f>IF(AND(ISNUMBER(B395),B395=1),"BEATEN",IF(AND(ISNUMBER(B395),B395=0),"NOT ASSERTED","INVALID"))</x:f>
        <x:v>INVALID</x:v>
      </x:c>
      <x:c r="D395" s="168" t="str">
        <x:f>IF(AND(ISNUMBER(B395),OR(B395=0,B395=1)),"VALID","INVALID")</x:f>
        <x:v>INVALID</x:v>
      </x:c>
      <x:c r="E395" s="168" t="str">
        <x:f>IF(F129="","UNSPECIFIED",F129)</x:f>
        <x:v>UNSPECIFIED</x:v>
      </x:c>
      <x:c r="F395" s="168" t="str">
        <x:v>UNSPECIFIED</x:v>
      </x:c>
      <x:c r="G395" s="168" t="str">
        <x:f>M129</x:f>
        <x:v>COOKING-128 v0.1; object/lineage + Model/Rule + provenance</x:v>
      </x:c>
      <x:c r="H395" s="168" t="str">
        <x:v>SCOPED FIXTURE</x:v>
      </x:c>
      <x:c r="I395" s="168" t="str">
        <x:v>TRANSITION NOT EVALUATED</x:v>
      </x:c>
      <x:c r="J395" s="168" t="str">
        <x:f>C395</x:f>
        <x:v>INVALID</x:v>
      </x:c>
      <x:c r="K395" s="168"/>
      <x:c r="L395" s="168" t="str">
        <x:f>"B054 BEATEN: "&amp;C395</x:f>
        <x:v>B054 BEATEN: INVALID</x:v>
      </x:c>
      <x:c r="M395" s="168" t="str">
        <x:v>SP. Planned fixture; Reader does not execute Operators or infer physical results.</x:v>
      </x:c>
      <x:c r="N395" s="167"/>
      <x:c r="O395" s="167"/>
      <x:c r="P395" s="167"/>
      <x:c r="Q395" s="167"/>
      <x:c r="R395" s="167"/>
      <x:c r="S395" s="167"/>
      <x:c r="T395" s="167"/>
      <x:c r="U395" s="167"/>
    </x:row>
    <x:row r="396" ht="90" customHeight="1">
      <x:c r="A396" s="168" t="str">
        <x:f>A130</x:f>
        <x:v>COOKING-128#056</x:v>
      </x:c>
      <x:c r="B396" s="168" t="str">
        <x:f>IF(I39="","",I39)</x:f>
      </x:c>
      <x:c r="C396" s="168" t="str">
        <x:f>IF(AND(ISNUMBER(B396),B396=1),"CREAMED",IF(AND(ISNUMBER(B396),B396=0),"NOT ASSERTED","INVALID"))</x:f>
        <x:v>INVALID</x:v>
      </x:c>
      <x:c r="D396" s="168" t="str">
        <x:f>IF(AND(ISNUMBER(B396),OR(B396=0,B396=1)),"VALID","INVALID")</x:f>
        <x:v>INVALID</x:v>
      </x:c>
      <x:c r="E396" s="168" t="str">
        <x:f>IF(F130="","UNSPECIFIED",F130)</x:f>
        <x:v>UNSPECIFIED</x:v>
      </x:c>
      <x:c r="F396" s="168" t="str">
        <x:v>UNSPECIFIED</x:v>
      </x:c>
      <x:c r="G396" s="168" t="str">
        <x:f>M130</x:f>
        <x:v>COOKING-128 v0.1; object/lineage + Model/Rule + provenance</x:v>
      </x:c>
      <x:c r="H396" s="168" t="str">
        <x:v>SCOPED FIXTURE</x:v>
      </x:c>
      <x:c r="I396" s="168" t="str">
        <x:v>TRANSITION NOT EVALUATED</x:v>
      </x:c>
      <x:c r="J396" s="168" t="str">
        <x:f>C396</x:f>
        <x:v>INVALID</x:v>
      </x:c>
      <x:c r="K396" s="168"/>
      <x:c r="L396" s="168" t="str">
        <x:f>"B055 CREAMED: "&amp;C396</x:f>
        <x:v>B055 CREAMED: INVALID</x:v>
      </x:c>
      <x:c r="M396" s="168" t="str">
        <x:v>SP. Planned fixture; Reader does not execute Operators or infer physical results.</x:v>
      </x:c>
      <x:c r="N396" s="167"/>
      <x:c r="O396" s="167"/>
      <x:c r="P396" s="167"/>
      <x:c r="Q396" s="167"/>
      <x:c r="R396" s="167"/>
      <x:c r="S396" s="167"/>
      <x:c r="T396" s="167"/>
      <x:c r="U396" s="167"/>
    </x:row>
    <x:row r="397" ht="90" customHeight="1">
      <x:c r="A397" s="168" t="str">
        <x:f>A131</x:f>
        <x:v>COOKING-128#057</x:v>
      </x:c>
      <x:c r="B397" s="168" t="str">
        <x:f>IF(J39="","",J39)</x:f>
      </x:c>
      <x:c r="C397" s="168" t="str">
        <x:f>IF(AND(ISNUMBER(B397),B397=1),"WHIPPED",IF(AND(ISNUMBER(B397),B397=0),"NOT ASSERTED","INVALID"))</x:f>
        <x:v>INVALID</x:v>
      </x:c>
      <x:c r="D397" s="168" t="str">
        <x:f>IF(AND(ISNUMBER(B397),OR(B397=0,B397=1)),"VALID","INVALID")</x:f>
        <x:v>INVALID</x:v>
      </x:c>
      <x:c r="E397" s="168" t="str">
        <x:f>IF(F131="","UNSPECIFIED",F131)</x:f>
        <x:v>UNSPECIFIED</x:v>
      </x:c>
      <x:c r="F397" s="168" t="str">
        <x:v>UNSPECIFIED</x:v>
      </x:c>
      <x:c r="G397" s="168" t="str">
        <x:f>M131</x:f>
        <x:v>COOKING-128 v0.1; object/lineage + Model/Rule + provenance</x:v>
      </x:c>
      <x:c r="H397" s="168" t="str">
        <x:v>SCOPED FIXTURE</x:v>
      </x:c>
      <x:c r="I397" s="168" t="str">
        <x:v>TRANSITION NOT EVALUATED</x:v>
      </x:c>
      <x:c r="J397" s="168" t="str">
        <x:f>C397</x:f>
        <x:v>INVALID</x:v>
      </x:c>
      <x:c r="K397" s="168"/>
      <x:c r="L397" s="168" t="str">
        <x:f>"B056 WHIPPED: "&amp;C397</x:f>
        <x:v>B056 WHIPPED: INVALID</x:v>
      </x:c>
      <x:c r="M397" s="168" t="str">
        <x:v>SP. Planned fixture; Reader does not execute Operators or infer physical results.</x:v>
      </x:c>
      <x:c r="N397" s="167"/>
      <x:c r="O397" s="167"/>
      <x:c r="P397" s="167"/>
      <x:c r="Q397" s="167"/>
      <x:c r="R397" s="167"/>
      <x:c r="S397" s="167"/>
      <x:c r="T397" s="167"/>
      <x:c r="U397" s="167"/>
    </x:row>
    <x:row r="398" ht="90" customHeight="1">
      <x:c r="A398" s="168" t="str">
        <x:f>A132</x:f>
        <x:v>COOKING-128#058</x:v>
      </x:c>
      <x:c r="B398" s="168" t="str">
        <x:f>IF(K39="","",K39)</x:f>
      </x:c>
      <x:c r="C398" s="168" t="str">
        <x:f>IF(AND(ISNUMBER(B398),B398=1),"AERATED",IF(AND(ISNUMBER(B398),B398=0),"NOT ASSERTED","INVALID"))</x:f>
        <x:v>INVALID</x:v>
      </x:c>
      <x:c r="D398" s="168" t="str">
        <x:f>IF(AND(ISNUMBER(B398),OR(B398=0,B398=1)),"VALID","INVALID")</x:f>
        <x:v>INVALID</x:v>
      </x:c>
      <x:c r="E398" s="168" t="str">
        <x:f>IF(F132="","UNSPECIFIED",F132)</x:f>
        <x:v>UNSPECIFIED</x:v>
      </x:c>
      <x:c r="F398" s="168" t="str">
        <x:v>UNSPECIFIED</x:v>
      </x:c>
      <x:c r="G398" s="168" t="str">
        <x:f>M132</x:f>
        <x:v>COOKING-128 v0.1; object/lineage + Model/Rule + provenance</x:v>
      </x:c>
      <x:c r="H398" s="168" t="str">
        <x:v>SCOPED FIXTURE</x:v>
      </x:c>
      <x:c r="I398" s="168" t="str">
        <x:v>TRANSITION NOT EVALUATED</x:v>
      </x:c>
      <x:c r="J398" s="168" t="str">
        <x:f>C398</x:f>
        <x:v>INVALID</x:v>
      </x:c>
      <x:c r="K398" s="168"/>
      <x:c r="L398" s="168" t="str">
        <x:f>"B057 AERATED: "&amp;C398</x:f>
        <x:v>B057 AERATED: INVALID</x:v>
      </x:c>
      <x:c r="M398" s="168" t="str">
        <x:v>DR. Planned fixture; Reader does not execute Operators or infer physical results.</x:v>
      </x:c>
      <x:c r="N398" s="167"/>
      <x:c r="O398" s="167"/>
      <x:c r="P398" s="167"/>
      <x:c r="Q398" s="167"/>
      <x:c r="R398" s="167"/>
      <x:c r="S398" s="167"/>
      <x:c r="T398" s="167"/>
      <x:c r="U398" s="167"/>
    </x:row>
    <x:row r="399" ht="90" customHeight="1">
      <x:c r="A399" s="168" t="str">
        <x:f>A133</x:f>
        <x:v>COOKING-128#059</x:v>
      </x:c>
      <x:c r="B399" s="168" t="str">
        <x:f>IF(L39="","",L39)</x:f>
      </x:c>
      <x:c r="C399" s="168" t="str">
        <x:f>IF(AND(ISNUMBER(B399),B399=1),"MASHED",IF(AND(ISNUMBER(B399),B399=0),"NOT ASSERTED","INVALID"))</x:f>
        <x:v>INVALID</x:v>
      </x:c>
      <x:c r="D399" s="168" t="str">
        <x:f>IF(AND(ISNUMBER(B399),OR(B399=0,B399=1)),"VALID","INVALID")</x:f>
        <x:v>INVALID</x:v>
      </x:c>
      <x:c r="E399" s="168" t="str">
        <x:f>IF(F133="","UNSPECIFIED",F133)</x:f>
        <x:v>UNSPECIFIED</x:v>
      </x:c>
      <x:c r="F399" s="168" t="str">
        <x:v>UNSPECIFIED</x:v>
      </x:c>
      <x:c r="G399" s="168" t="str">
        <x:f>M133</x:f>
        <x:v>COOKING-128 v0.1; object/lineage + Model/Rule + provenance</x:v>
      </x:c>
      <x:c r="H399" s="168" t="str">
        <x:v>SCOPED FIXTURE</x:v>
      </x:c>
      <x:c r="I399" s="168" t="str">
        <x:v>TRANSITION NOT EVALUATED</x:v>
      </x:c>
      <x:c r="J399" s="168" t="str">
        <x:f>C399</x:f>
        <x:v>INVALID</x:v>
      </x:c>
      <x:c r="K399" s="168"/>
      <x:c r="L399" s="168" t="str">
        <x:f>"B058 MASHED: "&amp;C399</x:f>
        <x:v>B058 MASHED: INVALID</x:v>
      </x:c>
      <x:c r="M399" s="168" t="str">
        <x:v>XR. Planned fixture; Reader does not execute Operators or infer physical results.</x:v>
      </x:c>
      <x:c r="N399" s="167"/>
      <x:c r="O399" s="167"/>
      <x:c r="P399" s="167"/>
      <x:c r="Q399" s="167"/>
      <x:c r="R399" s="167"/>
      <x:c r="S399" s="167"/>
      <x:c r="T399" s="167"/>
      <x:c r="U399" s="167"/>
    </x:row>
    <x:row r="400" ht="90" customHeight="1">
      <x:c r="A400" s="168" t="str">
        <x:f>A134</x:f>
        <x:v>COOKING-128#060</x:v>
      </x:c>
      <x:c r="B400" s="168" t="str">
        <x:f>IF(M39="","",M39)</x:f>
      </x:c>
      <x:c r="C400" s="168" t="str">
        <x:f>IF(AND(ISNUMBER(B400),B400=1),"BLENDED",IF(AND(ISNUMBER(B400),B400=0),"NOT ASSERTED","INVALID"))</x:f>
        <x:v>INVALID</x:v>
      </x:c>
      <x:c r="D400" s="168" t="str">
        <x:f>IF(AND(ISNUMBER(B400),OR(B400=0,B400=1)),"VALID","INVALID")</x:f>
        <x:v>INVALID</x:v>
      </x:c>
      <x:c r="E400" s="168" t="str">
        <x:f>IF(F134="","UNSPECIFIED",F134)</x:f>
        <x:v>UNSPECIFIED</x:v>
      </x:c>
      <x:c r="F400" s="168" t="str">
        <x:v>UNSPECIFIED</x:v>
      </x:c>
      <x:c r="G400" s="168" t="str">
        <x:f>M134</x:f>
        <x:v>COOKING-128 v0.1; object/lineage + Model/Rule + provenance</x:v>
      </x:c>
      <x:c r="H400" s="168" t="str">
        <x:v>SCOPED FIXTURE</x:v>
      </x:c>
      <x:c r="I400" s="168" t="str">
        <x:v>TRANSITION NOT EVALUATED</x:v>
      </x:c>
      <x:c r="J400" s="168" t="str">
        <x:f>C400</x:f>
        <x:v>INVALID</x:v>
      </x:c>
      <x:c r="K400" s="168"/>
      <x:c r="L400" s="168" t="str">
        <x:f>"B059 BLENDED: "&amp;C400</x:f>
        <x:v>B059 BLENDED: INVALID</x:v>
      </x:c>
      <x:c r="M400" s="168" t="str">
        <x:v>XR. Planned fixture; Reader does not execute Operators or infer physical results.</x:v>
      </x:c>
      <x:c r="N400" s="167"/>
      <x:c r="O400" s="167"/>
      <x:c r="P400" s="167"/>
      <x:c r="Q400" s="167"/>
      <x:c r="R400" s="167"/>
      <x:c r="S400" s="167"/>
      <x:c r="T400" s="167"/>
      <x:c r="U400" s="167"/>
    </x:row>
    <x:row r="401" ht="90" customHeight="1">
      <x:c r="A401" s="168" t="str">
        <x:f>A135</x:f>
        <x:v>COOKING-128#061</x:v>
      </x:c>
      <x:c r="B401" s="168" t="str">
        <x:f>IF(N39="","",N39)</x:f>
      </x:c>
      <x:c r="C401" s="168" t="str">
        <x:f>IF(AND(ISNUMBER(B401),B401=1),"PUREED",IF(AND(ISNUMBER(B401),B401=0),"NOT ASSERTED","INVALID"))</x:f>
        <x:v>INVALID</x:v>
      </x:c>
      <x:c r="D401" s="168" t="str">
        <x:f>IF(AND(ISNUMBER(B401),OR(B401=0,B401=1)),"VALID","INVALID")</x:f>
        <x:v>INVALID</x:v>
      </x:c>
      <x:c r="E401" s="168" t="str">
        <x:f>IF(F135="","UNSPECIFIED",F135)</x:f>
        <x:v>UNSPECIFIED</x:v>
      </x:c>
      <x:c r="F401" s="168" t="str">
        <x:v>UNSPECIFIED</x:v>
      </x:c>
      <x:c r="G401" s="168" t="str">
        <x:f>M135</x:f>
        <x:v>COOKING-128 v0.1; object/lineage + Model/Rule + provenance</x:v>
      </x:c>
      <x:c r="H401" s="168" t="str">
        <x:v>SCOPED FIXTURE</x:v>
      </x:c>
      <x:c r="I401" s="168" t="str">
        <x:v>TRANSITION NOT EVALUATED</x:v>
      </x:c>
      <x:c r="J401" s="168" t="str">
        <x:f>C401</x:f>
        <x:v>INVALID</x:v>
      </x:c>
      <x:c r="K401" s="168"/>
      <x:c r="L401" s="168" t="str">
        <x:f>"B060 PUREED: "&amp;C401</x:f>
        <x:v>B060 PUREED: INVALID</x:v>
      </x:c>
      <x:c r="M401" s="168" t="str">
        <x:v>XR. Planned fixture; Reader does not execute Operators or infer physical results.</x:v>
      </x:c>
      <x:c r="N401" s="167"/>
      <x:c r="O401" s="167"/>
      <x:c r="P401" s="167"/>
      <x:c r="Q401" s="167"/>
      <x:c r="R401" s="167"/>
      <x:c r="S401" s="167"/>
      <x:c r="T401" s="167"/>
      <x:c r="U401" s="167"/>
    </x:row>
    <x:row r="402" ht="90" customHeight="1">
      <x:c r="A402" s="168" t="str">
        <x:f>A136</x:f>
        <x:v>COOKING-128#062</x:v>
      </x:c>
      <x:c r="B402" s="168" t="str">
        <x:f>IF(O39="","",O39)</x:f>
      </x:c>
      <x:c r="C402" s="168" t="str">
        <x:f>IF(AND(ISNUMBER(B402),B402=1),"HOMOGENIZED",IF(AND(ISNUMBER(B402),B402=0),"NOT ASSERTED","INVALID"))</x:f>
        <x:v>INVALID</x:v>
      </x:c>
      <x:c r="D402" s="168" t="str">
        <x:f>IF(AND(ISNUMBER(B402),OR(B402=0,B402=1)),"VALID","INVALID")</x:f>
        <x:v>INVALID</x:v>
      </x:c>
      <x:c r="E402" s="168" t="str">
        <x:f>IF(F136="","UNSPECIFIED",F136)</x:f>
        <x:v>UNSPECIFIED</x:v>
      </x:c>
      <x:c r="F402" s="168" t="str">
        <x:v>UNSPECIFIED</x:v>
      </x:c>
      <x:c r="G402" s="168" t="str">
        <x:f>M136</x:f>
        <x:v>COOKING-128 v0.1; object/lineage + Model/Rule + provenance</x:v>
      </x:c>
      <x:c r="H402" s="168" t="str">
        <x:v>SCOPED FIXTURE</x:v>
      </x:c>
      <x:c r="I402" s="168" t="str">
        <x:v>TRANSITION NOT EVALUATED</x:v>
      </x:c>
      <x:c r="J402" s="168" t="str">
        <x:f>C402</x:f>
        <x:v>INVALID</x:v>
      </x:c>
      <x:c r="K402" s="168"/>
      <x:c r="L402" s="168" t="str">
        <x:f>"B061 HOMOGENIZED: "&amp;C402</x:f>
        <x:v>B061 HOMOGENIZED: INVALID</x:v>
      </x:c>
      <x:c r="M402" s="168" t="str">
        <x:v>XR. Planned fixture; Reader does not execute Operators or infer physical results.</x:v>
      </x:c>
      <x:c r="N402" s="167"/>
      <x:c r="O402" s="167"/>
      <x:c r="P402" s="167"/>
      <x:c r="Q402" s="167"/>
      <x:c r="R402" s="167"/>
      <x:c r="S402" s="167"/>
      <x:c r="T402" s="167"/>
      <x:c r="U402" s="167"/>
    </x:row>
    <x:row r="403" ht="90" customHeight="1">
      <x:c r="A403" s="168" t="str">
        <x:f>A137</x:f>
        <x:v>COOKING-128#063</x:v>
      </x:c>
      <x:c r="B403" s="168" t="str">
        <x:f>IF(P39="","",P39)</x:f>
      </x:c>
      <x:c r="C403" s="168" t="str">
        <x:f>IF(AND(ISNUMBER(B403),B403=1),"EMULSIFIED",IF(AND(ISNUMBER(B403),B403=0),"NOT ASSERTED","INVALID"))</x:f>
        <x:v>INVALID</x:v>
      </x:c>
      <x:c r="D403" s="168" t="str">
        <x:f>IF(AND(ISNUMBER(B403),OR(B403=0,B403=1)),"VALID","INVALID")</x:f>
        <x:v>INVALID</x:v>
      </x:c>
      <x:c r="E403" s="168" t="str">
        <x:f>IF(F137="","UNSPECIFIED",F137)</x:f>
        <x:v>UNSPECIFIED</x:v>
      </x:c>
      <x:c r="F403" s="168" t="str">
        <x:v>UNSPECIFIED</x:v>
      </x:c>
      <x:c r="G403" s="168" t="str">
        <x:f>M137</x:f>
        <x:v>COOKING-128 v0.1; object/lineage + Model/Rule + provenance</x:v>
      </x:c>
      <x:c r="H403" s="168" t="str">
        <x:v>SCOPED FIXTURE</x:v>
      </x:c>
      <x:c r="I403" s="168" t="str">
        <x:v>TRANSITION NOT EVALUATED</x:v>
      </x:c>
      <x:c r="J403" s="168" t="str">
        <x:f>C403</x:f>
        <x:v>INVALID</x:v>
      </x:c>
      <x:c r="K403" s="168"/>
      <x:c r="L403" s="168" t="str">
        <x:f>"B062 EMULSIFIED: "&amp;C403</x:f>
        <x:v>B062 EMULSIFIED: INVALID</x:v>
      </x:c>
      <x:c r="M403" s="168" t="str">
        <x:v>DR. Planned fixture; Reader does not execute Operators or infer physical results.</x:v>
      </x:c>
      <x:c r="N403" s="167"/>
      <x:c r="O403" s="167"/>
      <x:c r="P403" s="167"/>
      <x:c r="Q403" s="167"/>
      <x:c r="R403" s="167"/>
      <x:c r="S403" s="167"/>
      <x:c r="T403" s="167"/>
      <x:c r="U403" s="167"/>
    </x:row>
    <x:row r="404" ht="90" customHeight="1">
      <x:c r="A404" s="168" t="str">
        <x:f>A138</x:f>
        <x:v>COOKING-128#064</x:v>
      </x:c>
      <x:c r="B404" s="168" t="str">
        <x:f>IF(Q39="","",Q39)</x:f>
      </x:c>
      <x:c r="C404" s="168" t="str">
        <x:f>IF(AND(ISNUMBER(B404),B404=1),"FOAMED",IF(AND(ISNUMBER(B404),B404=0),"NOT ASSERTED","INVALID"))</x:f>
        <x:v>INVALID</x:v>
      </x:c>
      <x:c r="D404" s="168" t="str">
        <x:f>IF(AND(ISNUMBER(B404),OR(B404=0,B404=1)),"VALID","INVALID")</x:f>
        <x:v>INVALID</x:v>
      </x:c>
      <x:c r="E404" s="168" t="str">
        <x:f>IF(F138="","UNSPECIFIED",F138)</x:f>
        <x:v>UNSPECIFIED</x:v>
      </x:c>
      <x:c r="F404" s="168" t="str">
        <x:v>UNSPECIFIED</x:v>
      </x:c>
      <x:c r="G404" s="168" t="str">
        <x:f>M138</x:f>
        <x:v>COOKING-128 v0.1; object/lineage + Model/Rule + provenance</x:v>
      </x:c>
      <x:c r="H404" s="168" t="str">
        <x:v>SCOPED FIXTURE</x:v>
      </x:c>
      <x:c r="I404" s="168" t="str">
        <x:v>TRANSITION NOT EVALUATED</x:v>
      </x:c>
      <x:c r="J404" s="168" t="str">
        <x:f>C404</x:f>
        <x:v>INVALID</x:v>
      </x:c>
      <x:c r="K404" s="168"/>
      <x:c r="L404" s="168" t="str">
        <x:f>"B063 FOAMED: "&amp;C404</x:f>
        <x:v>B063 FOAMED: INVALID</x:v>
      </x:c>
      <x:c r="M404" s="168" t="str">
        <x:v>DR. Planned fixture; Reader does not execute Operators or infer physical results.</x:v>
      </x:c>
      <x:c r="N404" s="167"/>
      <x:c r="O404" s="167"/>
      <x:c r="P404" s="167"/>
      <x:c r="Q404" s="167"/>
      <x:c r="R404" s="167"/>
      <x:c r="S404" s="167"/>
      <x:c r="T404" s="167"/>
      <x:c r="U404" s="167"/>
    </x:row>
    <x:row r="405" ht="90" customHeight="1">
      <x:c r="A405" s="168" t="str">
        <x:f>A139</x:f>
        <x:v>COOKING-128#065</x:v>
      </x:c>
      <x:c r="B405" s="168" t="str">
        <x:f>IF(B46="","",B46)</x:f>
      </x:c>
      <x:c r="C405" s="168" t="str">
        <x:f>IF(AND(ISNUMBER(B405),B405=1),"SOAKED",IF(AND(ISNUMBER(B405),B405=0),"NOT ASSERTED","INVALID"))</x:f>
        <x:v>INVALID</x:v>
      </x:c>
      <x:c r="D405" s="168" t="str">
        <x:f>IF(AND(ISNUMBER(B405),OR(B405=0,B405=1)),"VALID","INVALID")</x:f>
        <x:v>INVALID</x:v>
      </x:c>
      <x:c r="E405" s="168" t="str">
        <x:f>IF(F139="","UNSPECIFIED",F139)</x:f>
        <x:v>UNSPECIFIED</x:v>
      </x:c>
      <x:c r="F405" s="168" t="str">
        <x:v>UNSPECIFIED</x:v>
      </x:c>
      <x:c r="G405" s="168" t="str">
        <x:f>M139</x:f>
        <x:v>COOKING-128 v0.1; object/lineage + Model/Rule + provenance</x:v>
      </x:c>
      <x:c r="H405" s="168" t="str">
        <x:v>SCOPED FIXTURE</x:v>
      </x:c>
      <x:c r="I405" s="168" t="str">
        <x:v>TRANSITION NOT EVALUATED</x:v>
      </x:c>
      <x:c r="J405" s="168" t="str">
        <x:f>C405</x:f>
        <x:v>INVALID</x:v>
      </x:c>
      <x:c r="K405" s="168"/>
      <x:c r="L405" s="168" t="str">
        <x:f>"B064 SOAKED: "&amp;C405</x:f>
        <x:v>B064 SOAKED: INVALID</x:v>
      </x:c>
      <x:c r="M405" s="168" t="str">
        <x:v>SP. Planned fixture; Reader does not execute Operators or infer physical results.</x:v>
      </x:c>
      <x:c r="N405" s="167"/>
      <x:c r="O405" s="167"/>
      <x:c r="P405" s="167"/>
      <x:c r="Q405" s="167"/>
      <x:c r="R405" s="167"/>
      <x:c r="S405" s="167"/>
      <x:c r="T405" s="167"/>
      <x:c r="U405" s="167"/>
    </x:row>
    <x:row r="406" ht="90" customHeight="1">
      <x:c r="A406" s="168" t="str">
        <x:f>A140</x:f>
        <x:v>COOKING-128#066</x:v>
      </x:c>
      <x:c r="B406" s="168" t="str">
        <x:f>IF(C46="","",C46)</x:f>
      </x:c>
      <x:c r="C406" s="168" t="str">
        <x:f>IF(AND(ISNUMBER(B406),B406=1),"REHYDRATED",IF(AND(ISNUMBER(B406),B406=0),"NOT ASSERTED","INVALID"))</x:f>
        <x:v>INVALID</x:v>
      </x:c>
      <x:c r="D406" s="168" t="str">
        <x:f>IF(AND(ISNUMBER(B406),OR(B406=0,B406=1)),"VALID","INVALID")</x:f>
        <x:v>INVALID</x:v>
      </x:c>
      <x:c r="E406" s="168" t="str">
        <x:f>IF(F140="","UNSPECIFIED",F140)</x:f>
        <x:v>UNSPECIFIED</x:v>
      </x:c>
      <x:c r="F406" s="168" t="str">
        <x:v>UNSPECIFIED</x:v>
      </x:c>
      <x:c r="G406" s="168" t="str">
        <x:f>M140</x:f>
        <x:v>COOKING-128 v0.1; object/lineage + Model/Rule + provenance</x:v>
      </x:c>
      <x:c r="H406" s="168" t="str">
        <x:v>SCOPED FIXTURE</x:v>
      </x:c>
      <x:c r="I406" s="168" t="str">
        <x:v>TRANSITION NOT EVALUATED</x:v>
      </x:c>
      <x:c r="J406" s="168" t="str">
        <x:f>C406</x:f>
        <x:v>INVALID</x:v>
      </x:c>
      <x:c r="K406" s="168"/>
      <x:c r="L406" s="168" t="str">
        <x:f>"B065 REHYDRATED: "&amp;C406</x:f>
        <x:v>B065 REHYDRATED: INVALID</x:v>
      </x:c>
      <x:c r="M406" s="168" t="str">
        <x:v>DR. Planned fixture; Reader does not execute Operators or infer physical results.</x:v>
      </x:c>
      <x:c r="N406" s="167"/>
      <x:c r="O406" s="167"/>
      <x:c r="P406" s="167"/>
      <x:c r="Q406" s="167"/>
      <x:c r="R406" s="167"/>
      <x:c r="S406" s="167"/>
      <x:c r="T406" s="167"/>
      <x:c r="U406" s="167"/>
    </x:row>
    <x:row r="407" ht="90" customHeight="1">
      <x:c r="A407" s="168" t="str">
        <x:f>A141</x:f>
        <x:v>COOKING-128#067</x:v>
      </x:c>
      <x:c r="B407" s="168" t="str">
        <x:f>IF(D46="","",D46)</x:f>
      </x:c>
      <x:c r="C407" s="168" t="str">
        <x:f>IF(AND(ISNUMBER(B407),B407=1),"DRAINED",IF(AND(ISNUMBER(B407),B407=0),"NOT ASSERTED","INVALID"))</x:f>
        <x:v>INVALID</x:v>
      </x:c>
      <x:c r="D407" s="168" t="str">
        <x:f>IF(AND(ISNUMBER(B407),OR(B407=0,B407=1)),"VALID","INVALID")</x:f>
        <x:v>INVALID</x:v>
      </x:c>
      <x:c r="E407" s="168" t="str">
        <x:f>IF(F141="","UNSPECIFIED",F141)</x:f>
        <x:v>UNSPECIFIED</x:v>
      </x:c>
      <x:c r="F407" s="168" t="str">
        <x:v>UNSPECIFIED</x:v>
      </x:c>
      <x:c r="G407" s="168" t="str">
        <x:f>M141</x:f>
        <x:v>COOKING-128 v0.1; object/lineage + Model/Rule + provenance</x:v>
      </x:c>
      <x:c r="H407" s="168" t="str">
        <x:v>SCOPED FIXTURE</x:v>
      </x:c>
      <x:c r="I407" s="168" t="str">
        <x:v>TRANSITION NOT EVALUATED</x:v>
      </x:c>
      <x:c r="J407" s="168" t="str">
        <x:f>C407</x:f>
        <x:v>INVALID</x:v>
      </x:c>
      <x:c r="K407" s="168"/>
      <x:c r="L407" s="168" t="str">
        <x:f>"B066 DRAINED: "&amp;C407</x:f>
        <x:v>B066 DRAINED: INVALID</x:v>
      </x:c>
      <x:c r="M407" s="168" t="str">
        <x:v>SP. Planned fixture; Reader does not execute Operators or infer physical results.</x:v>
      </x:c>
      <x:c r="N407" s="167"/>
      <x:c r="O407" s="167"/>
      <x:c r="P407" s="167"/>
      <x:c r="Q407" s="167"/>
      <x:c r="R407" s="167"/>
      <x:c r="S407" s="167"/>
      <x:c r="T407" s="167"/>
      <x:c r="U407" s="167"/>
    </x:row>
    <x:row r="408" ht="90" customHeight="1">
      <x:c r="A408" s="168" t="str">
        <x:f>A142</x:f>
        <x:v>COOKING-128#068</x:v>
      </x:c>
      <x:c r="B408" s="168" t="str">
        <x:f>IF(E46="","",E46)</x:f>
      </x:c>
      <x:c r="C408" s="168" t="str">
        <x:f>IF(AND(ISNUMBER(B408),B408=1),"STRAINED",IF(AND(ISNUMBER(B408),B408=0),"NOT ASSERTED","INVALID"))</x:f>
        <x:v>INVALID</x:v>
      </x:c>
      <x:c r="D408" s="168" t="str">
        <x:f>IF(AND(ISNUMBER(B408),OR(B408=0,B408=1)),"VALID","INVALID")</x:f>
        <x:v>INVALID</x:v>
      </x:c>
      <x:c r="E408" s="168" t="str">
        <x:f>IF(F142="","UNSPECIFIED",F142)</x:f>
        <x:v>UNSPECIFIED</x:v>
      </x:c>
      <x:c r="F408" s="168" t="str">
        <x:v>UNSPECIFIED</x:v>
      </x:c>
      <x:c r="G408" s="168" t="str">
        <x:f>M142</x:f>
        <x:v>COOKING-128 v0.1; object/lineage + Model/Rule + provenance</x:v>
      </x:c>
      <x:c r="H408" s="168" t="str">
        <x:v>SCOPED FIXTURE</x:v>
      </x:c>
      <x:c r="I408" s="168" t="str">
        <x:v>TRANSITION NOT EVALUATED</x:v>
      </x:c>
      <x:c r="J408" s="168" t="str">
        <x:f>C408</x:f>
        <x:v>INVALID</x:v>
      </x:c>
      <x:c r="K408" s="168"/>
      <x:c r="L408" s="168" t="str">
        <x:f>"B067 STRAINED: "&amp;C408</x:f>
        <x:v>B067 STRAINED: INVALID</x:v>
      </x:c>
      <x:c r="M408" s="168" t="str">
        <x:v>SP. Planned fixture; Reader does not execute Operators or infer physical results.</x:v>
      </x:c>
      <x:c r="N408" s="167"/>
      <x:c r="O408" s="167"/>
      <x:c r="P408" s="167"/>
      <x:c r="Q408" s="167"/>
      <x:c r="R408" s="167"/>
      <x:c r="S408" s="167"/>
      <x:c r="T408" s="167"/>
      <x:c r="U408" s="167"/>
    </x:row>
    <x:row r="409" ht="90" customHeight="1">
      <x:c r="A409" s="168" t="str">
        <x:f>A143</x:f>
        <x:v>COOKING-128#069</x:v>
      </x:c>
      <x:c r="B409" s="168" t="str">
        <x:f>IF(F46="","",F46)</x:f>
      </x:c>
      <x:c r="C409" s="168" t="str">
        <x:f>IF(AND(ISNUMBER(B409),B409=1),"MARINATED",IF(AND(ISNUMBER(B409),B409=0),"NOT ASSERTED","INVALID"))</x:f>
        <x:v>INVALID</x:v>
      </x:c>
      <x:c r="D409" s="168" t="str">
        <x:f>IF(AND(ISNUMBER(B409),OR(B409=0,B409=1)),"VALID","INVALID")</x:f>
        <x:v>INVALID</x:v>
      </x:c>
      <x:c r="E409" s="168" t="str">
        <x:f>IF(F143="","UNSPECIFIED",F143)</x:f>
        <x:v>UNSPECIFIED</x:v>
      </x:c>
      <x:c r="F409" s="168" t="str">
        <x:v>UNSPECIFIED</x:v>
      </x:c>
      <x:c r="G409" s="168" t="str">
        <x:f>M143</x:f>
        <x:v>COOKING-128 v0.1; object/lineage + Model/Rule + provenance</x:v>
      </x:c>
      <x:c r="H409" s="168" t="str">
        <x:v>SCOPED FIXTURE</x:v>
      </x:c>
      <x:c r="I409" s="168" t="str">
        <x:v>TRANSITION NOT EVALUATED</x:v>
      </x:c>
      <x:c r="J409" s="168" t="str">
        <x:f>C409</x:f>
        <x:v>INVALID</x:v>
      </x:c>
      <x:c r="K409" s="168"/>
      <x:c r="L409" s="168" t="str">
        <x:f>"B068 MARINATED: "&amp;C409</x:f>
        <x:v>B068 MARINATED: INVALID</x:v>
      </x:c>
      <x:c r="M409" s="168" t="str">
        <x:v>SP. Planned fixture; Reader does not execute Operators or infer physical results.</x:v>
      </x:c>
      <x:c r="N409" s="167"/>
      <x:c r="O409" s="167"/>
      <x:c r="P409" s="167"/>
      <x:c r="Q409" s="167"/>
      <x:c r="R409" s="167"/>
      <x:c r="S409" s="167"/>
      <x:c r="T409" s="167"/>
      <x:c r="U409" s="167"/>
    </x:row>
    <x:row r="410" ht="90" customHeight="1">
      <x:c r="A410" s="168" t="str">
        <x:f>A144</x:f>
        <x:v>COOKING-128#070</x:v>
      </x:c>
      <x:c r="B410" s="168" t="str">
        <x:f>IF(G46="","",G46)</x:f>
      </x:c>
      <x:c r="C410" s="168" t="str">
        <x:f>IF(AND(ISNUMBER(B410),B410=1),"BRINED",IF(AND(ISNUMBER(B410),B410=0),"NOT ASSERTED","INVALID"))</x:f>
        <x:v>INVALID</x:v>
      </x:c>
      <x:c r="D410" s="168" t="str">
        <x:f>IF(AND(ISNUMBER(B410),OR(B410=0,B410=1)),"VALID","INVALID")</x:f>
        <x:v>INVALID</x:v>
      </x:c>
      <x:c r="E410" s="168" t="str">
        <x:f>IF(F144="","UNSPECIFIED",F144)</x:f>
        <x:v>UNSPECIFIED</x:v>
      </x:c>
      <x:c r="F410" s="168" t="str">
        <x:v>UNSPECIFIED</x:v>
      </x:c>
      <x:c r="G410" s="168" t="str">
        <x:f>M144</x:f>
        <x:v>COOKING-128 v0.1; object/lineage + Model/Rule + provenance</x:v>
      </x:c>
      <x:c r="H410" s="168" t="str">
        <x:v>SCOPED FIXTURE</x:v>
      </x:c>
      <x:c r="I410" s="168" t="str">
        <x:v>TRANSITION NOT EVALUATED</x:v>
      </x:c>
      <x:c r="J410" s="168" t="str">
        <x:f>C410</x:f>
        <x:v>INVALID</x:v>
      </x:c>
      <x:c r="K410" s="168"/>
      <x:c r="L410" s="168" t="str">
        <x:f>"B069 BRINED: "&amp;C410</x:f>
        <x:v>B069 BRINED: INVALID</x:v>
      </x:c>
      <x:c r="M410" s="168" t="str">
        <x:v>SP. Planned fixture; Reader does not execute Operators or infer physical results.</x:v>
      </x:c>
      <x:c r="N410" s="167"/>
      <x:c r="O410" s="167"/>
      <x:c r="P410" s="167"/>
      <x:c r="Q410" s="167"/>
      <x:c r="R410" s="167"/>
      <x:c r="S410" s="167"/>
      <x:c r="T410" s="167"/>
      <x:c r="U410" s="167"/>
    </x:row>
    <x:row r="411" ht="90" customHeight="1">
      <x:c r="A411" s="168" t="str">
        <x:f>A145</x:f>
        <x:v>COOKING-128#071</x:v>
      </x:c>
      <x:c r="B411" s="168" t="str">
        <x:f>IF(H46="","",H46)</x:f>
      </x:c>
      <x:c r="C411" s="168" t="str">
        <x:f>IF(AND(ISNUMBER(B411),B411=1),"PICKLED",IF(AND(ISNUMBER(B411),B411=0),"NOT ASSERTED","INVALID"))</x:f>
        <x:v>INVALID</x:v>
      </x:c>
      <x:c r="D411" s="168" t="str">
        <x:f>IF(AND(ISNUMBER(B411),OR(B411=0,B411=1)),"VALID","INVALID")</x:f>
        <x:v>INVALID</x:v>
      </x:c>
      <x:c r="E411" s="168" t="str">
        <x:f>IF(F145="","UNSPECIFIED",F145)</x:f>
        <x:v>UNSPECIFIED</x:v>
      </x:c>
      <x:c r="F411" s="168" t="str">
        <x:v>UNSPECIFIED</x:v>
      </x:c>
      <x:c r="G411" s="168" t="str">
        <x:f>M145</x:f>
        <x:v>COOKING-128 v0.1; object/lineage + Model/Rule + provenance</x:v>
      </x:c>
      <x:c r="H411" s="168" t="str">
        <x:v>SCOPED FIXTURE</x:v>
      </x:c>
      <x:c r="I411" s="168" t="str">
        <x:v>TRANSITION NOT EVALUATED</x:v>
      </x:c>
      <x:c r="J411" s="168" t="str">
        <x:f>C411</x:f>
        <x:v>INVALID</x:v>
      </x:c>
      <x:c r="K411" s="168"/>
      <x:c r="L411" s="168" t="str">
        <x:f>"B070 PICKLED: "&amp;C411</x:f>
        <x:v>B070 PICKLED: INVALID</x:v>
      </x:c>
      <x:c r="M411" s="168" t="str">
        <x:v>SP. Planned fixture; Reader does not execute Operators or infer physical results.</x:v>
      </x:c>
      <x:c r="N411" s="167"/>
      <x:c r="O411" s="167"/>
      <x:c r="P411" s="167"/>
      <x:c r="Q411" s="167"/>
      <x:c r="R411" s="167"/>
      <x:c r="S411" s="167"/>
      <x:c r="T411" s="167"/>
      <x:c r="U411" s="167"/>
    </x:row>
    <x:row r="412" ht="90" customHeight="1">
      <x:c r="A412" s="168" t="str">
        <x:f>A146</x:f>
        <x:v>COOKING-128#072</x:v>
      </x:c>
      <x:c r="B412" s="168" t="str">
        <x:f>IF(I46="","",I46)</x:f>
      </x:c>
      <x:c r="C412" s="168" t="str">
        <x:f>IF(AND(ISNUMBER(B412),B412=1),"FERMENTED",IF(AND(ISNUMBER(B412),B412=0),"NOT ASSERTED","INVALID"))</x:f>
        <x:v>INVALID</x:v>
      </x:c>
      <x:c r="D412" s="168" t="str">
        <x:f>IF(AND(ISNUMBER(B412),OR(B412=0,B412=1)),"VALID","INVALID")</x:f>
        <x:v>INVALID</x:v>
      </x:c>
      <x:c r="E412" s="168" t="str">
        <x:f>IF(F146="","UNSPECIFIED",F146)</x:f>
        <x:v>UNSPECIFIED</x:v>
      </x:c>
      <x:c r="F412" s="168" t="str">
        <x:v>UNSPECIFIED</x:v>
      </x:c>
      <x:c r="G412" s="168" t="str">
        <x:f>M146</x:f>
        <x:v>COOKING-128 v0.1; object/lineage + Model/Rule + provenance</x:v>
      </x:c>
      <x:c r="H412" s="168" t="str">
        <x:v>SCOPED FIXTURE</x:v>
      </x:c>
      <x:c r="I412" s="168" t="str">
        <x:v>TRANSITION NOT EVALUATED</x:v>
      </x:c>
      <x:c r="J412" s="168" t="str">
        <x:f>C412</x:f>
        <x:v>INVALID</x:v>
      </x:c>
      <x:c r="K412" s="168"/>
      <x:c r="L412" s="168" t="str">
        <x:f>"B071 FERMENTED: "&amp;C412</x:f>
        <x:v>B071 FERMENTED: INVALID</x:v>
      </x:c>
      <x:c r="M412" s="168" t="str">
        <x:v>SP. Planned fixture; Reader does not execute Operators or infer physical results.</x:v>
      </x:c>
      <x:c r="N412" s="167"/>
      <x:c r="O412" s="167"/>
      <x:c r="P412" s="167"/>
      <x:c r="Q412" s="167"/>
      <x:c r="R412" s="167"/>
      <x:c r="S412" s="167"/>
      <x:c r="T412" s="167"/>
      <x:c r="U412" s="167"/>
    </x:row>
    <x:row r="413" ht="90" customHeight="1">
      <x:c r="A413" s="168" t="str">
        <x:f>A147</x:f>
        <x:v>COOKING-128#073</x:v>
      </x:c>
      <x:c r="B413" s="168" t="str">
        <x:f>IF(J46="","",J46)</x:f>
      </x:c>
      <x:c r="C413" s="168" t="str">
        <x:f>IF(AND(ISNUMBER(B413),B413=1),"CURED",IF(AND(ISNUMBER(B413),B413=0),"NOT ASSERTED","INVALID"))</x:f>
        <x:v>INVALID</x:v>
      </x:c>
      <x:c r="D413" s="168" t="str">
        <x:f>IF(AND(ISNUMBER(B413),OR(B413=0,B413=1)),"VALID","INVALID")</x:f>
        <x:v>INVALID</x:v>
      </x:c>
      <x:c r="E413" s="168" t="str">
        <x:f>IF(F147="","UNSPECIFIED",F147)</x:f>
        <x:v>UNSPECIFIED</x:v>
      </x:c>
      <x:c r="F413" s="168" t="str">
        <x:v>UNSPECIFIED</x:v>
      </x:c>
      <x:c r="G413" s="168" t="str">
        <x:f>M147</x:f>
        <x:v>COOKING-128 v0.1; object/lineage + Model/Rule + provenance</x:v>
      </x:c>
      <x:c r="H413" s="168" t="str">
        <x:v>SCOPED FIXTURE</x:v>
      </x:c>
      <x:c r="I413" s="168" t="str">
        <x:v>TRANSITION NOT EVALUATED</x:v>
      </x:c>
      <x:c r="J413" s="168" t="str">
        <x:f>C413</x:f>
        <x:v>INVALID</x:v>
      </x:c>
      <x:c r="K413" s="168"/>
      <x:c r="L413" s="168" t="str">
        <x:f>"B072 CURED: "&amp;C413</x:f>
        <x:v>B072 CURED: INVALID</x:v>
      </x:c>
      <x:c r="M413" s="168" t="str">
        <x:v>SP. Planned fixture; Reader does not execute Operators or infer physical results.</x:v>
      </x:c>
      <x:c r="N413" s="167"/>
      <x:c r="O413" s="167"/>
      <x:c r="P413" s="167"/>
      <x:c r="Q413" s="167"/>
      <x:c r="R413" s="167"/>
      <x:c r="S413" s="167"/>
      <x:c r="T413" s="167"/>
      <x:c r="U413" s="167"/>
    </x:row>
    <x:row r="414" ht="90" customHeight="1">
      <x:c r="A414" s="168" t="str">
        <x:f>A148</x:f>
        <x:v>COOKING-128#074</x:v>
      </x:c>
      <x:c r="B414" s="168" t="str">
        <x:f>IF(K46="","",K46)</x:f>
      </x:c>
      <x:c r="C414" s="168" t="str">
        <x:f>IF(AND(ISNUMBER(B414),B414=1),"INFUSED",IF(AND(ISNUMBER(B414),B414=0),"NOT ASSERTED","INVALID"))</x:f>
        <x:v>INVALID</x:v>
      </x:c>
      <x:c r="D414" s="168" t="str">
        <x:f>IF(AND(ISNUMBER(B414),OR(B414=0,B414=1)),"VALID","INVALID")</x:f>
        <x:v>INVALID</x:v>
      </x:c>
      <x:c r="E414" s="168" t="str">
        <x:f>IF(F148="","UNSPECIFIED",F148)</x:f>
        <x:v>UNSPECIFIED</x:v>
      </x:c>
      <x:c r="F414" s="168" t="str">
        <x:v>UNSPECIFIED</x:v>
      </x:c>
      <x:c r="G414" s="168" t="str">
        <x:f>M148</x:f>
        <x:v>COOKING-128 v0.1; object/lineage + Model/Rule + provenance</x:v>
      </x:c>
      <x:c r="H414" s="168" t="str">
        <x:v>SCOPED FIXTURE</x:v>
      </x:c>
      <x:c r="I414" s="168" t="str">
        <x:v>TRANSITION NOT EVALUATED</x:v>
      </x:c>
      <x:c r="J414" s="168" t="str">
        <x:f>C414</x:f>
        <x:v>INVALID</x:v>
      </x:c>
      <x:c r="K414" s="168"/>
      <x:c r="L414" s="168" t="str">
        <x:f>"B073 INFUSED: "&amp;C414</x:f>
        <x:v>B073 INFUSED: INVALID</x:v>
      </x:c>
      <x:c r="M414" s="168" t="str">
        <x:v>SP. Planned fixture; Reader does not execute Operators or infer physical results.</x:v>
      </x:c>
      <x:c r="N414" s="167"/>
      <x:c r="O414" s="167"/>
      <x:c r="P414" s="167"/>
      <x:c r="Q414" s="167"/>
      <x:c r="R414" s="167"/>
      <x:c r="S414" s="167"/>
      <x:c r="T414" s="167"/>
      <x:c r="U414" s="167"/>
    </x:row>
    <x:row r="415" ht="90" customHeight="1">
      <x:c r="A415" s="168" t="str">
        <x:f>A149</x:f>
        <x:v>COOKING-128#075</x:v>
      </x:c>
      <x:c r="B415" s="168" t="str">
        <x:f>IF(L46="","",L46)</x:f>
      </x:c>
      <x:c r="C415" s="168" t="str">
        <x:f>IF(AND(ISNUMBER(B415),B415=1),"STEEPED",IF(AND(ISNUMBER(B415),B415=0),"NOT ASSERTED","INVALID"))</x:f>
        <x:v>INVALID</x:v>
      </x:c>
      <x:c r="D415" s="168" t="str">
        <x:f>IF(AND(ISNUMBER(B415),OR(B415=0,B415=1)),"VALID","INVALID")</x:f>
        <x:v>INVALID</x:v>
      </x:c>
      <x:c r="E415" s="168" t="str">
        <x:f>IF(F149="","UNSPECIFIED",F149)</x:f>
        <x:v>UNSPECIFIED</x:v>
      </x:c>
      <x:c r="F415" s="168" t="str">
        <x:v>UNSPECIFIED</x:v>
      </x:c>
      <x:c r="G415" s="168" t="str">
        <x:f>M149</x:f>
        <x:v>COOKING-128 v0.1; object/lineage + Model/Rule + provenance</x:v>
      </x:c>
      <x:c r="H415" s="168" t="str">
        <x:v>SCOPED FIXTURE</x:v>
      </x:c>
      <x:c r="I415" s="168" t="str">
        <x:v>TRANSITION NOT EVALUATED</x:v>
      </x:c>
      <x:c r="J415" s="168" t="str">
        <x:f>C415</x:f>
        <x:v>INVALID</x:v>
      </x:c>
      <x:c r="K415" s="168"/>
      <x:c r="L415" s="168" t="str">
        <x:f>"B074 STEEPED: "&amp;C415</x:f>
        <x:v>B074 STEEPED: INVALID</x:v>
      </x:c>
      <x:c r="M415" s="168" t="str">
        <x:v>SP. Planned fixture; Reader does not execute Operators or infer physical results.</x:v>
      </x:c>
      <x:c r="N415" s="167"/>
      <x:c r="O415" s="167"/>
      <x:c r="P415" s="167"/>
      <x:c r="Q415" s="167"/>
      <x:c r="R415" s="167"/>
      <x:c r="S415" s="167"/>
      <x:c r="T415" s="167"/>
      <x:c r="U415" s="167"/>
    </x:row>
    <x:row r="416" ht="90" customHeight="1">
      <x:c r="A416" s="168" t="str">
        <x:f>A150</x:f>
        <x:v>COOKING-128#076</x:v>
      </x:c>
      <x:c r="B416" s="168" t="str">
        <x:f>IF(M46="","",M46)</x:f>
      </x:c>
      <x:c r="C416" s="168" t="str">
        <x:f>IF(AND(ISNUMBER(B416),B416=1),"SEASONED",IF(AND(ISNUMBER(B416),B416=0),"NOT ASSERTED","INVALID"))</x:f>
        <x:v>INVALID</x:v>
      </x:c>
      <x:c r="D416" s="168" t="str">
        <x:f>IF(AND(ISNUMBER(B416),OR(B416=0,B416=1)),"VALID","INVALID")</x:f>
        <x:v>INVALID</x:v>
      </x:c>
      <x:c r="E416" s="168" t="str">
        <x:f>IF(F150="","UNSPECIFIED",F150)</x:f>
        <x:v>UNSPECIFIED</x:v>
      </x:c>
      <x:c r="F416" s="168" t="str">
        <x:v>UNSPECIFIED</x:v>
      </x:c>
      <x:c r="G416" s="168" t="str">
        <x:f>M150</x:f>
        <x:v>COOKING-128 v0.1; object/lineage + Model/Rule + provenance</x:v>
      </x:c>
      <x:c r="H416" s="168" t="str">
        <x:v>SCOPED FIXTURE</x:v>
      </x:c>
      <x:c r="I416" s="168" t="str">
        <x:v>TRANSITION NOT EVALUATED</x:v>
      </x:c>
      <x:c r="J416" s="168" t="str">
        <x:f>C416</x:f>
        <x:v>INVALID</x:v>
      </x:c>
      <x:c r="K416" s="168"/>
      <x:c r="L416" s="168" t="str">
        <x:f>"B075 SEASONED: "&amp;C416</x:f>
        <x:v>B075 SEASONED: INVALID</x:v>
      </x:c>
      <x:c r="M416" s="168" t="str">
        <x:v>SP. Planned fixture; Reader does not execute Operators or infer physical results.</x:v>
      </x:c>
      <x:c r="N416" s="167"/>
      <x:c r="O416" s="167"/>
      <x:c r="P416" s="167"/>
      <x:c r="Q416" s="167"/>
      <x:c r="R416" s="167"/>
      <x:c r="S416" s="167"/>
      <x:c r="T416" s="167"/>
      <x:c r="U416" s="167"/>
    </x:row>
    <x:row r="417" ht="90" customHeight="1">
      <x:c r="A417" s="168" t="str">
        <x:f>A151</x:f>
        <x:v>COOKING-128#077</x:v>
      </x:c>
      <x:c r="B417" s="168" t="str">
        <x:f>IF(N46="","",N46)</x:f>
      </x:c>
      <x:c r="C417" s="168" t="str">
        <x:f>IF(AND(ISNUMBER(B417),B417=1),"OILED",IF(AND(ISNUMBER(B417),B417=0),"NOT ASSERTED","INVALID"))</x:f>
        <x:v>INVALID</x:v>
      </x:c>
      <x:c r="D417" s="168" t="str">
        <x:f>IF(AND(ISNUMBER(B417),OR(B417=0,B417=1)),"VALID","INVALID")</x:f>
        <x:v>INVALID</x:v>
      </x:c>
      <x:c r="E417" s="168" t="str">
        <x:f>IF(F151="","UNSPECIFIED",F151)</x:f>
        <x:v>UNSPECIFIED</x:v>
      </x:c>
      <x:c r="F417" s="168" t="str">
        <x:v>UNSPECIFIED</x:v>
      </x:c>
      <x:c r="G417" s="168" t="str">
        <x:f>M151</x:f>
        <x:v>COOKING-128 v0.1; object/lineage + Model/Rule + provenance</x:v>
      </x:c>
      <x:c r="H417" s="168" t="str">
        <x:v>SCOPED FIXTURE</x:v>
      </x:c>
      <x:c r="I417" s="168" t="str">
        <x:v>TRANSITION NOT EVALUATED</x:v>
      </x:c>
      <x:c r="J417" s="168" t="str">
        <x:f>C417</x:f>
        <x:v>INVALID</x:v>
      </x:c>
      <x:c r="K417" s="168"/>
      <x:c r="L417" s="168" t="str">
        <x:f>"B076 OILED: "&amp;C417</x:f>
        <x:v>B076 OILED: INVALID</x:v>
      </x:c>
      <x:c r="M417" s="168" t="str">
        <x:v>SP. Planned fixture; Reader does not execute Operators or infer physical results.</x:v>
      </x:c>
      <x:c r="N417" s="167"/>
      <x:c r="O417" s="167"/>
      <x:c r="P417" s="167"/>
      <x:c r="Q417" s="167"/>
      <x:c r="R417" s="167"/>
      <x:c r="S417" s="167"/>
      <x:c r="T417" s="167"/>
      <x:c r="U417" s="167"/>
    </x:row>
    <x:row r="418" ht="90" customHeight="1">
      <x:c r="A418" s="168" t="str">
        <x:f>A152</x:f>
        <x:v>COOKING-128#078</x:v>
      </x:c>
      <x:c r="B418" s="168" t="str">
        <x:f>IF(O46="","",O46)</x:f>
      </x:c>
      <x:c r="C418" s="168" t="str">
        <x:f>IF(AND(ISNUMBER(B418),B418=1),"DREDGED",IF(AND(ISNUMBER(B418),B418=0),"NOT ASSERTED","INVALID"))</x:f>
        <x:v>INVALID</x:v>
      </x:c>
      <x:c r="D418" s="168" t="str">
        <x:f>IF(AND(ISNUMBER(B418),OR(B418=0,B418=1)),"VALID","INVALID")</x:f>
        <x:v>INVALID</x:v>
      </x:c>
      <x:c r="E418" s="168" t="str">
        <x:f>IF(F152="","UNSPECIFIED",F152)</x:f>
        <x:v>UNSPECIFIED</x:v>
      </x:c>
      <x:c r="F418" s="168" t="str">
        <x:v>UNSPECIFIED</x:v>
      </x:c>
      <x:c r="G418" s="168" t="str">
        <x:f>M152</x:f>
        <x:v>COOKING-128 v0.1; object/lineage + Model/Rule + provenance</x:v>
      </x:c>
      <x:c r="H418" s="168" t="str">
        <x:v>SCOPED FIXTURE</x:v>
      </x:c>
      <x:c r="I418" s="168" t="str">
        <x:v>TRANSITION NOT EVALUATED</x:v>
      </x:c>
      <x:c r="J418" s="168" t="str">
        <x:f>C418</x:f>
        <x:v>INVALID</x:v>
      </x:c>
      <x:c r="K418" s="168"/>
      <x:c r="L418" s="168" t="str">
        <x:f>"B077 DREDGED: "&amp;C418</x:f>
        <x:v>B077 DREDGED: INVALID</x:v>
      </x:c>
      <x:c r="M418" s="168" t="str">
        <x:v>XB. Planned fixture; Reader does not execute Operators or infer physical results.</x:v>
      </x:c>
      <x:c r="N418" s="167"/>
      <x:c r="O418" s="167"/>
      <x:c r="P418" s="167"/>
      <x:c r="Q418" s="167"/>
      <x:c r="R418" s="167"/>
      <x:c r="S418" s="167"/>
      <x:c r="T418" s="167"/>
      <x:c r="U418" s="167"/>
    </x:row>
    <x:row r="419" ht="90" customHeight="1">
      <x:c r="A419" s="168" t="str">
        <x:f>A153</x:f>
        <x:v>COOKING-128#079</x:v>
      </x:c>
      <x:c r="B419" s="168" t="str">
        <x:f>IF(P46="","",P46)</x:f>
      </x:c>
      <x:c r="C419" s="168" t="str">
        <x:f>IF(AND(ISNUMBER(B419),B419=1),"BATTERED",IF(AND(ISNUMBER(B419),B419=0),"NOT ASSERTED","INVALID"))</x:f>
        <x:v>INVALID</x:v>
      </x:c>
      <x:c r="D419" s="168" t="str">
        <x:f>IF(AND(ISNUMBER(B419),OR(B419=0,B419=1)),"VALID","INVALID")</x:f>
        <x:v>INVALID</x:v>
      </x:c>
      <x:c r="E419" s="168" t="str">
        <x:f>IF(F153="","UNSPECIFIED",F153)</x:f>
        <x:v>UNSPECIFIED</x:v>
      </x:c>
      <x:c r="F419" s="168" t="str">
        <x:v>UNSPECIFIED</x:v>
      </x:c>
      <x:c r="G419" s="168" t="str">
        <x:f>M153</x:f>
        <x:v>COOKING-128 v0.1; object/lineage + Model/Rule + provenance</x:v>
      </x:c>
      <x:c r="H419" s="168" t="str">
        <x:v>SCOPED FIXTURE</x:v>
      </x:c>
      <x:c r="I419" s="168" t="str">
        <x:v>TRANSITION NOT EVALUATED</x:v>
      </x:c>
      <x:c r="J419" s="168" t="str">
        <x:f>C419</x:f>
        <x:v>INVALID</x:v>
      </x:c>
      <x:c r="K419" s="168"/>
      <x:c r="L419" s="168" t="str">
        <x:f>"B078 BATTERED: "&amp;C419</x:f>
        <x:v>B078 BATTERED: INVALID</x:v>
      </x:c>
      <x:c r="M419" s="168" t="str">
        <x:v>XB. Planned fixture; Reader does not execute Operators or infer physical results.</x:v>
      </x:c>
      <x:c r="N419" s="167"/>
      <x:c r="O419" s="167"/>
      <x:c r="P419" s="167"/>
      <x:c r="Q419" s="167"/>
      <x:c r="R419" s="167"/>
      <x:c r="S419" s="167"/>
      <x:c r="T419" s="167"/>
      <x:c r="U419" s="167"/>
    </x:row>
    <x:row r="420" ht="90" customHeight="1">
      <x:c r="A420" s="168" t="str">
        <x:f>A154</x:f>
        <x:v>COOKING-128#080</x:v>
      </x:c>
      <x:c r="B420" s="168" t="str">
        <x:f>IF(Q46="","",Q46)</x:f>
      </x:c>
      <x:c r="C420" s="168" t="str">
        <x:f>IF(AND(ISNUMBER(B420),B420=1),"BREADED",IF(AND(ISNUMBER(B420),B420=0),"NOT ASSERTED","INVALID"))</x:f>
        <x:v>INVALID</x:v>
      </x:c>
      <x:c r="D420" s="168" t="str">
        <x:f>IF(AND(ISNUMBER(B420),OR(B420=0,B420=1)),"VALID","INVALID")</x:f>
        <x:v>INVALID</x:v>
      </x:c>
      <x:c r="E420" s="168" t="str">
        <x:f>IF(F154="","UNSPECIFIED",F154)</x:f>
        <x:v>UNSPECIFIED</x:v>
      </x:c>
      <x:c r="F420" s="168" t="str">
        <x:v>UNSPECIFIED</x:v>
      </x:c>
      <x:c r="G420" s="168" t="str">
        <x:f>M154</x:f>
        <x:v>COOKING-128 v0.1; object/lineage + Model/Rule + provenance</x:v>
      </x:c>
      <x:c r="H420" s="168" t="str">
        <x:v>SCOPED FIXTURE</x:v>
      </x:c>
      <x:c r="I420" s="168" t="str">
        <x:v>TRANSITION NOT EVALUATED</x:v>
      </x:c>
      <x:c r="J420" s="168" t="str">
        <x:f>C420</x:f>
        <x:v>INVALID</x:v>
      </x:c>
      <x:c r="K420" s="168"/>
      <x:c r="L420" s="168" t="str">
        <x:f>"B079 BREADED: "&amp;C420</x:f>
        <x:v>B079 BREADED: INVALID</x:v>
      </x:c>
      <x:c r="M420" s="168" t="str">
        <x:v>XB. Planned fixture; Reader does not execute Operators or infer physical results.</x:v>
      </x:c>
      <x:c r="N420" s="167"/>
      <x:c r="O420" s="167"/>
      <x:c r="P420" s="167"/>
      <x:c r="Q420" s="167"/>
      <x:c r="R420" s="167"/>
      <x:c r="S420" s="167"/>
      <x:c r="T420" s="167"/>
      <x:c r="U420" s="167"/>
    </x:row>
    <x:row r="421" ht="90" customHeight="1">
      <x:c r="A421" s="168" t="str">
        <x:f>A155</x:f>
        <x:v>COOKING-128#081</x:v>
      </x:c>
      <x:c r="B421" s="168" t="str">
        <x:f>IF(B53="","",B53)</x:f>
      </x:c>
      <x:c r="C421" s="168" t="str">
        <x:f>IF(AND(ISNUMBER(B421),B421=1),"WARMED",IF(AND(ISNUMBER(B421),B421=0),"NOT ASSERTED","INVALID"))</x:f>
        <x:v>INVALID</x:v>
      </x:c>
      <x:c r="D421" s="168" t="str">
        <x:f>IF(AND(ISNUMBER(B421),OR(B421=0,B421=1)),"VALID","INVALID")</x:f>
        <x:v>INVALID</x:v>
      </x:c>
      <x:c r="E421" s="168" t="str">
        <x:f>IF(F155="","UNSPECIFIED",F155)</x:f>
        <x:v>UNSPECIFIED</x:v>
      </x:c>
      <x:c r="F421" s="168" t="str">
        <x:v>UNSPECIFIED</x:v>
      </x:c>
      <x:c r="G421" s="168" t="str">
        <x:f>M155</x:f>
        <x:v>COOKING-128 v0.1; object/lineage + Model/Rule + provenance</x:v>
      </x:c>
      <x:c r="H421" s="168" t="str">
        <x:v>SCOPED FIXTURE</x:v>
      </x:c>
      <x:c r="I421" s="168" t="str">
        <x:v>TRANSITION NOT EVALUATED</x:v>
      </x:c>
      <x:c r="J421" s="168" t="str">
        <x:f>C421</x:f>
        <x:v>INVALID</x:v>
      </x:c>
      <x:c r="K421" s="168"/>
      <x:c r="L421" s="168" t="str">
        <x:f>"B080 WARMED: "&amp;C421</x:f>
        <x:v>B080 WARMED: INVALID</x:v>
      </x:c>
      <x:c r="M421" s="168" t="str">
        <x:v>SP. Planned fixture; Reader does not execute Operators or infer physical results.</x:v>
      </x:c>
      <x:c r="N421" s="167"/>
      <x:c r="O421" s="167"/>
      <x:c r="P421" s="167"/>
      <x:c r="Q421" s="167"/>
      <x:c r="R421" s="167"/>
      <x:c r="S421" s="167"/>
      <x:c r="T421" s="167"/>
      <x:c r="U421" s="167"/>
    </x:row>
    <x:row r="422" ht="90" customHeight="1">
      <x:c r="A422" s="168" t="str">
        <x:f>A156</x:f>
        <x:v>COOKING-128#082</x:v>
      </x:c>
      <x:c r="B422" s="168" t="str">
        <x:f>IF(C53="","",C53)</x:f>
      </x:c>
      <x:c r="C422" s="168" t="str">
        <x:f>IF(AND(ISNUMBER(B422),B422=1),"BLANCHED",IF(AND(ISNUMBER(B422),B422=0),"NOT ASSERTED","INVALID"))</x:f>
        <x:v>INVALID</x:v>
      </x:c>
      <x:c r="D422" s="168" t="str">
        <x:f>IF(AND(ISNUMBER(B422),OR(B422=0,B422=1)),"VALID","INVALID")</x:f>
        <x:v>INVALID</x:v>
      </x:c>
      <x:c r="E422" s="168" t="str">
        <x:f>IF(F156="","UNSPECIFIED",F156)</x:f>
        <x:v>UNSPECIFIED</x:v>
      </x:c>
      <x:c r="F422" s="168" t="str">
        <x:v>UNSPECIFIED</x:v>
      </x:c>
      <x:c r="G422" s="168" t="str">
        <x:f>M156</x:f>
        <x:v>COOKING-128 v0.1; object/lineage + Model/Rule + provenance</x:v>
      </x:c>
      <x:c r="H422" s="168" t="str">
        <x:v>SCOPED FIXTURE</x:v>
      </x:c>
      <x:c r="I422" s="168" t="str">
        <x:v>TRANSITION NOT EVALUATED</x:v>
      </x:c>
      <x:c r="J422" s="168" t="str">
        <x:f>C422</x:f>
        <x:v>INVALID</x:v>
      </x:c>
      <x:c r="K422" s="168"/>
      <x:c r="L422" s="168" t="str">
        <x:f>"B081 BLANCHED: "&amp;C422</x:f>
        <x:v>B081 BLANCHED: INVALID</x:v>
      </x:c>
      <x:c r="M422" s="168" t="str">
        <x:v>SP. Planned fixture; Reader does not execute Operators or infer physical results.</x:v>
      </x:c>
      <x:c r="N422" s="167"/>
      <x:c r="O422" s="167"/>
      <x:c r="P422" s="167"/>
      <x:c r="Q422" s="167"/>
      <x:c r="R422" s="167"/>
      <x:c r="S422" s="167"/>
      <x:c r="T422" s="167"/>
      <x:c r="U422" s="167"/>
    </x:row>
    <x:row r="423" ht="90" customHeight="1">
      <x:c r="A423" s="168" t="str">
        <x:f>A157</x:f>
        <x:v>COOKING-128#083</x:v>
      </x:c>
      <x:c r="B423" s="168" t="str">
        <x:f>IF(D53="","",D53)</x:f>
      </x:c>
      <x:c r="C423" s="168" t="str">
        <x:f>IF(AND(ISNUMBER(B423),B423=1),"BOILED",IF(AND(ISNUMBER(B423),B423=0),"NOT ASSERTED","INVALID"))</x:f>
        <x:v>INVALID</x:v>
      </x:c>
      <x:c r="D423" s="168" t="str">
        <x:f>IF(AND(ISNUMBER(B423),OR(B423=0,B423=1)),"VALID","INVALID")</x:f>
        <x:v>INVALID</x:v>
      </x:c>
      <x:c r="E423" s="168" t="str">
        <x:f>IF(F157="","UNSPECIFIED",F157)</x:f>
        <x:v>UNSPECIFIED</x:v>
      </x:c>
      <x:c r="F423" s="168" t="str">
        <x:v>UNSPECIFIED</x:v>
      </x:c>
      <x:c r="G423" s="168" t="str">
        <x:f>M157</x:f>
        <x:v>COOKING-128 v0.1; object/lineage + Model/Rule + provenance</x:v>
      </x:c>
      <x:c r="H423" s="168" t="str">
        <x:v>SCOPED FIXTURE</x:v>
      </x:c>
      <x:c r="I423" s="168" t="str">
        <x:v>TRANSITION NOT EVALUATED</x:v>
      </x:c>
      <x:c r="J423" s="168" t="str">
        <x:f>C423</x:f>
        <x:v>INVALID</x:v>
      </x:c>
      <x:c r="K423" s="168"/>
      <x:c r="L423" s="168" t="str">
        <x:f>"B082 BOILED: "&amp;C423</x:f>
        <x:v>B082 BOILED: INVALID</x:v>
      </x:c>
      <x:c r="M423" s="168" t="str">
        <x:v>SP. Planned fixture; Reader does not execute Operators or infer physical results.</x:v>
      </x:c>
      <x:c r="N423" s="167"/>
      <x:c r="O423" s="167"/>
      <x:c r="P423" s="167"/>
      <x:c r="Q423" s="167"/>
      <x:c r="R423" s="167"/>
      <x:c r="S423" s="167"/>
      <x:c r="T423" s="167"/>
      <x:c r="U423" s="167"/>
    </x:row>
    <x:row r="424" ht="90" customHeight="1">
      <x:c r="A424" s="168" t="str">
        <x:f>A158</x:f>
        <x:v>COOKING-128#084</x:v>
      </x:c>
      <x:c r="B424" s="168" t="str">
        <x:f>IF(E53="","",E53)</x:f>
      </x:c>
      <x:c r="C424" s="168" t="str">
        <x:f>IF(AND(ISNUMBER(B424),B424=1),"SIMMERED",IF(AND(ISNUMBER(B424),B424=0),"NOT ASSERTED","INVALID"))</x:f>
        <x:v>INVALID</x:v>
      </x:c>
      <x:c r="D424" s="168" t="str">
        <x:f>IF(AND(ISNUMBER(B424),OR(B424=0,B424=1)),"VALID","INVALID")</x:f>
        <x:v>INVALID</x:v>
      </x:c>
      <x:c r="E424" s="168" t="str">
        <x:f>IF(F158="","UNSPECIFIED",F158)</x:f>
        <x:v>UNSPECIFIED</x:v>
      </x:c>
      <x:c r="F424" s="168" t="str">
        <x:v>UNSPECIFIED</x:v>
      </x:c>
      <x:c r="G424" s="168" t="str">
        <x:f>M158</x:f>
        <x:v>COOKING-128 v0.1; object/lineage + Model/Rule + provenance</x:v>
      </x:c>
      <x:c r="H424" s="168" t="str">
        <x:v>SCOPED FIXTURE</x:v>
      </x:c>
      <x:c r="I424" s="168" t="str">
        <x:v>TRANSITION NOT EVALUATED</x:v>
      </x:c>
      <x:c r="J424" s="168" t="str">
        <x:f>C424</x:f>
        <x:v>INVALID</x:v>
      </x:c>
      <x:c r="K424" s="168"/>
      <x:c r="L424" s="168" t="str">
        <x:f>"B083 SIMMERED: "&amp;C424</x:f>
        <x:v>B083 SIMMERED: INVALID</x:v>
      </x:c>
      <x:c r="M424" s="168" t="str">
        <x:v>SP. Planned fixture; Reader does not execute Operators or infer physical results.</x:v>
      </x:c>
      <x:c r="N424" s="167"/>
      <x:c r="O424" s="167"/>
      <x:c r="P424" s="167"/>
      <x:c r="Q424" s="167"/>
      <x:c r="R424" s="167"/>
      <x:c r="S424" s="167"/>
      <x:c r="T424" s="167"/>
      <x:c r="U424" s="167"/>
    </x:row>
    <x:row r="425" ht="90" customHeight="1">
      <x:c r="A425" s="168" t="str">
        <x:f>A159</x:f>
        <x:v>COOKING-128#085</x:v>
      </x:c>
      <x:c r="B425" s="168" t="str">
        <x:f>IF(F53="","",F53)</x:f>
      </x:c>
      <x:c r="C425" s="168" t="str">
        <x:f>IF(AND(ISNUMBER(B425),B425=1),"POACHED",IF(AND(ISNUMBER(B425),B425=0),"NOT ASSERTED","INVALID"))</x:f>
        <x:v>INVALID</x:v>
      </x:c>
      <x:c r="D425" s="168" t="str">
        <x:f>IF(AND(ISNUMBER(B425),OR(B425=0,B425=1)),"VALID","INVALID")</x:f>
        <x:v>INVALID</x:v>
      </x:c>
      <x:c r="E425" s="168" t="str">
        <x:f>IF(F159="","UNSPECIFIED",F159)</x:f>
        <x:v>UNSPECIFIED</x:v>
      </x:c>
      <x:c r="F425" s="168" t="str">
        <x:v>UNSPECIFIED</x:v>
      </x:c>
      <x:c r="G425" s="168" t="str">
        <x:f>M159</x:f>
        <x:v>COOKING-128 v0.1; object/lineage + Model/Rule + provenance</x:v>
      </x:c>
      <x:c r="H425" s="168" t="str">
        <x:v>SCOPED FIXTURE</x:v>
      </x:c>
      <x:c r="I425" s="168" t="str">
        <x:v>TRANSITION NOT EVALUATED</x:v>
      </x:c>
      <x:c r="J425" s="168" t="str">
        <x:f>C425</x:f>
        <x:v>INVALID</x:v>
      </x:c>
      <x:c r="K425" s="168"/>
      <x:c r="L425" s="168" t="str">
        <x:f>"B084 POACHED: "&amp;C425</x:f>
        <x:v>B084 POACHED: INVALID</x:v>
      </x:c>
      <x:c r="M425" s="168" t="str">
        <x:v>SP. Planned fixture; Reader does not execute Operators or infer physical results.</x:v>
      </x:c>
      <x:c r="N425" s="167"/>
      <x:c r="O425" s="167"/>
      <x:c r="P425" s="167"/>
      <x:c r="Q425" s="167"/>
      <x:c r="R425" s="167"/>
      <x:c r="S425" s="167"/>
      <x:c r="T425" s="167"/>
      <x:c r="U425" s="167"/>
    </x:row>
    <x:row r="426" ht="90" customHeight="1">
      <x:c r="A426" s="168" t="str">
        <x:f>A160</x:f>
        <x:v>COOKING-128#086</x:v>
      </x:c>
      <x:c r="B426" s="168" t="str">
        <x:f>IF(G53="","",G53)</x:f>
      </x:c>
      <x:c r="C426" s="168" t="str">
        <x:f>IF(AND(ISNUMBER(B426),B426=1),"STEAMED",IF(AND(ISNUMBER(B426),B426=0),"NOT ASSERTED","INVALID"))</x:f>
        <x:v>INVALID</x:v>
      </x:c>
      <x:c r="D426" s="168" t="str">
        <x:f>IF(AND(ISNUMBER(B426),OR(B426=0,B426=1)),"VALID","INVALID")</x:f>
        <x:v>INVALID</x:v>
      </x:c>
      <x:c r="E426" s="168" t="str">
        <x:f>IF(F160="","UNSPECIFIED",F160)</x:f>
        <x:v>UNSPECIFIED</x:v>
      </x:c>
      <x:c r="F426" s="168" t="str">
        <x:v>UNSPECIFIED</x:v>
      </x:c>
      <x:c r="G426" s="168" t="str">
        <x:f>M160</x:f>
        <x:v>COOKING-128 v0.1; object/lineage + Model/Rule + provenance</x:v>
      </x:c>
      <x:c r="H426" s="168" t="str">
        <x:v>SCOPED FIXTURE</x:v>
      </x:c>
      <x:c r="I426" s="168" t="str">
        <x:v>TRANSITION NOT EVALUATED</x:v>
      </x:c>
      <x:c r="J426" s="168" t="str">
        <x:f>C426</x:f>
        <x:v>INVALID</x:v>
      </x:c>
      <x:c r="K426" s="168"/>
      <x:c r="L426" s="168" t="str">
        <x:f>"B085 STEAMED: "&amp;C426</x:f>
        <x:v>B085 STEAMED: INVALID</x:v>
      </x:c>
      <x:c r="M426" s="168" t="str">
        <x:v>SP. Planned fixture; Reader does not execute Operators or infer physical results.</x:v>
      </x:c>
      <x:c r="N426" s="167"/>
      <x:c r="O426" s="167"/>
      <x:c r="P426" s="167"/>
      <x:c r="Q426" s="167"/>
      <x:c r="R426" s="167"/>
      <x:c r="S426" s="167"/>
      <x:c r="T426" s="167"/>
      <x:c r="U426" s="167"/>
    </x:row>
    <x:row r="427" ht="90" customHeight="1">
      <x:c r="A427" s="168" t="str">
        <x:f>A161</x:f>
        <x:v>COOKING-128#087</x:v>
      </x:c>
      <x:c r="B427" s="168" t="str">
        <x:f>IF(H53="","",H53)</x:f>
      </x:c>
      <x:c r="C427" s="168" t="str">
        <x:f>IF(AND(ISNUMBER(B427),B427=1),"PRESSURE_COOKED",IF(AND(ISNUMBER(B427),B427=0),"NOT ASSERTED","INVALID"))</x:f>
        <x:v>INVALID</x:v>
      </x:c>
      <x:c r="D427" s="168" t="str">
        <x:f>IF(AND(ISNUMBER(B427),OR(B427=0,B427=1)),"VALID","INVALID")</x:f>
        <x:v>INVALID</x:v>
      </x:c>
      <x:c r="E427" s="168" t="str">
        <x:f>IF(F161="","UNSPECIFIED",F161)</x:f>
        <x:v>UNSPECIFIED</x:v>
      </x:c>
      <x:c r="F427" s="168" t="str">
        <x:v>UNSPECIFIED</x:v>
      </x:c>
      <x:c r="G427" s="168" t="str">
        <x:f>M161</x:f>
        <x:v>COOKING-128 v0.1; object/lineage + Model/Rule + provenance</x:v>
      </x:c>
      <x:c r="H427" s="168" t="str">
        <x:v>SCOPED FIXTURE</x:v>
      </x:c>
      <x:c r="I427" s="168" t="str">
        <x:v>TRANSITION NOT EVALUATED</x:v>
      </x:c>
      <x:c r="J427" s="168" t="str">
        <x:f>C427</x:f>
        <x:v>INVALID</x:v>
      </x:c>
      <x:c r="K427" s="168"/>
      <x:c r="L427" s="168" t="str">
        <x:f>"B086 PRESSURE_COOKED: "&amp;C427</x:f>
        <x:v>B086 PRESSURE_COOKED: INVALID</x:v>
      </x:c>
      <x:c r="M427" s="168" t="str">
        <x:v>SP. Planned fixture; Reader does not execute Operators or infer physical results.</x:v>
      </x:c>
      <x:c r="N427" s="167"/>
      <x:c r="O427" s="167"/>
      <x:c r="P427" s="167"/>
      <x:c r="Q427" s="167"/>
      <x:c r="R427" s="167"/>
      <x:c r="S427" s="167"/>
      <x:c r="T427" s="167"/>
      <x:c r="U427" s="167"/>
    </x:row>
    <x:row r="428" ht="90" customHeight="1">
      <x:c r="A428" s="168" t="str">
        <x:f>A162</x:f>
        <x:v>COOKING-128#088</x:v>
      </x:c>
      <x:c r="B428" s="168" t="str">
        <x:f>IF(I53="","",I53)</x:f>
      </x:c>
      <x:c r="C428" s="168" t="str">
        <x:f>IF(AND(ISNUMBER(B428),B428=1),"SOUS_VIDE",IF(AND(ISNUMBER(B428),B428=0),"NOT ASSERTED","INVALID"))</x:f>
        <x:v>INVALID</x:v>
      </x:c>
      <x:c r="D428" s="168" t="str">
        <x:f>IF(AND(ISNUMBER(B428),OR(B428=0,B428=1)),"VALID","INVALID")</x:f>
        <x:v>INVALID</x:v>
      </x:c>
      <x:c r="E428" s="168" t="str">
        <x:f>IF(F162="","UNSPECIFIED",F162)</x:f>
        <x:v>UNSPECIFIED</x:v>
      </x:c>
      <x:c r="F428" s="168" t="str">
        <x:v>UNSPECIFIED</x:v>
      </x:c>
      <x:c r="G428" s="168" t="str">
        <x:f>M162</x:f>
        <x:v>COOKING-128 v0.1; object/lineage + Model/Rule + provenance</x:v>
      </x:c>
      <x:c r="H428" s="168" t="str">
        <x:v>SCOPED FIXTURE</x:v>
      </x:c>
      <x:c r="I428" s="168" t="str">
        <x:v>TRANSITION NOT EVALUATED</x:v>
      </x:c>
      <x:c r="J428" s="168" t="str">
        <x:f>C428</x:f>
        <x:v>INVALID</x:v>
      </x:c>
      <x:c r="K428" s="168"/>
      <x:c r="L428" s="168" t="str">
        <x:f>"B087 SOUS_VIDE: "&amp;C428</x:f>
        <x:v>B087 SOUS_VIDE: INVALID</x:v>
      </x:c>
      <x:c r="M428" s="168" t="str">
        <x:v>SP. Planned fixture; Reader does not execute Operators or infer physical results.</x:v>
      </x:c>
      <x:c r="N428" s="167"/>
      <x:c r="O428" s="167"/>
      <x:c r="P428" s="167"/>
      <x:c r="Q428" s="167"/>
      <x:c r="R428" s="167"/>
      <x:c r="S428" s="167"/>
      <x:c r="T428" s="167"/>
      <x:c r="U428" s="167"/>
    </x:row>
    <x:row r="429" ht="90" customHeight="1">
      <x:c r="A429" s="168" t="str">
        <x:f>A163</x:f>
        <x:v>COOKING-128#089</x:v>
      </x:c>
      <x:c r="B429" s="168" t="str">
        <x:f>IF(J53="","",J53)</x:f>
      </x:c>
      <x:c r="C429" s="168" t="str">
        <x:f>IF(AND(ISNUMBER(B429),B429=1),"BRAISED",IF(AND(ISNUMBER(B429),B429=0),"NOT ASSERTED","INVALID"))</x:f>
        <x:v>INVALID</x:v>
      </x:c>
      <x:c r="D429" s="168" t="str">
        <x:f>IF(AND(ISNUMBER(B429),OR(B429=0,B429=1)),"VALID","INVALID")</x:f>
        <x:v>INVALID</x:v>
      </x:c>
      <x:c r="E429" s="168" t="str">
        <x:f>IF(F163="","UNSPECIFIED",F163)</x:f>
        <x:v>UNSPECIFIED</x:v>
      </x:c>
      <x:c r="F429" s="168" t="str">
        <x:v>UNSPECIFIED</x:v>
      </x:c>
      <x:c r="G429" s="168" t="str">
        <x:f>M163</x:f>
        <x:v>COOKING-128 v0.1; object/lineage + Model/Rule + provenance</x:v>
      </x:c>
      <x:c r="H429" s="168" t="str">
        <x:v>SCOPED FIXTURE</x:v>
      </x:c>
      <x:c r="I429" s="168" t="str">
        <x:v>TRANSITION NOT EVALUATED</x:v>
      </x:c>
      <x:c r="J429" s="168" t="str">
        <x:f>C429</x:f>
        <x:v>INVALID</x:v>
      </x:c>
      <x:c r="K429" s="168"/>
      <x:c r="L429" s="168" t="str">
        <x:f>"B088 BRAISED: "&amp;C429</x:f>
        <x:v>B088 BRAISED: INVALID</x:v>
      </x:c>
      <x:c r="M429" s="168" t="str">
        <x:v>SP. Planned fixture; Reader does not execute Operators or infer physical results.</x:v>
      </x:c>
      <x:c r="N429" s="167"/>
      <x:c r="O429" s="167"/>
      <x:c r="P429" s="167"/>
      <x:c r="Q429" s="167"/>
      <x:c r="R429" s="167"/>
      <x:c r="S429" s="167"/>
      <x:c r="T429" s="167"/>
      <x:c r="U429" s="167"/>
    </x:row>
    <x:row r="430" ht="90" customHeight="1">
      <x:c r="A430" s="168" t="str">
        <x:f>A164</x:f>
        <x:v>COOKING-128#090</x:v>
      </x:c>
      <x:c r="B430" s="168" t="str">
        <x:f>IF(K53="","",K53)</x:f>
      </x:c>
      <x:c r="C430" s="168" t="str">
        <x:f>IF(AND(ISNUMBER(B430),B430=1),"STEWED",IF(AND(ISNUMBER(B430),B430=0),"NOT ASSERTED","INVALID"))</x:f>
        <x:v>INVALID</x:v>
      </x:c>
      <x:c r="D430" s="168" t="str">
        <x:f>IF(AND(ISNUMBER(B430),OR(B430=0,B430=1)),"VALID","INVALID")</x:f>
        <x:v>INVALID</x:v>
      </x:c>
      <x:c r="E430" s="168" t="str">
        <x:f>IF(F164="","UNSPECIFIED",F164)</x:f>
        <x:v>UNSPECIFIED</x:v>
      </x:c>
      <x:c r="F430" s="168" t="str">
        <x:v>UNSPECIFIED</x:v>
      </x:c>
      <x:c r="G430" s="168" t="str">
        <x:f>M164</x:f>
        <x:v>COOKING-128 v0.1; object/lineage + Model/Rule + provenance</x:v>
      </x:c>
      <x:c r="H430" s="168" t="str">
        <x:v>SCOPED FIXTURE</x:v>
      </x:c>
      <x:c r="I430" s="168" t="str">
        <x:v>TRANSITION NOT EVALUATED</x:v>
      </x:c>
      <x:c r="J430" s="168" t="str">
        <x:f>C430</x:f>
        <x:v>INVALID</x:v>
      </x:c>
      <x:c r="K430" s="168"/>
      <x:c r="L430" s="168" t="str">
        <x:f>"B089 STEWED: "&amp;C430</x:f>
        <x:v>B089 STEWED: INVALID</x:v>
      </x:c>
      <x:c r="M430" s="168" t="str">
        <x:v>SP. Planned fixture; Reader does not execute Operators or infer physical results.</x:v>
      </x:c>
      <x:c r="N430" s="167"/>
      <x:c r="O430" s="167"/>
      <x:c r="P430" s="167"/>
      <x:c r="Q430" s="167"/>
      <x:c r="R430" s="167"/>
      <x:c r="S430" s="167"/>
      <x:c r="T430" s="167"/>
      <x:c r="U430" s="167"/>
    </x:row>
    <x:row r="431" ht="90" customHeight="1">
      <x:c r="A431" s="168" t="str">
        <x:f>A165</x:f>
        <x:v>COOKING-128#091</x:v>
      </x:c>
      <x:c r="B431" s="168" t="str">
        <x:f>IF(L53="","",L53)</x:f>
      </x:c>
      <x:c r="C431" s="168" t="str">
        <x:f>IF(AND(ISNUMBER(B431),B431=1),"CONFIT",IF(AND(ISNUMBER(B431),B431=0),"NOT ASSERTED","INVALID"))</x:f>
        <x:v>INVALID</x:v>
      </x:c>
      <x:c r="D431" s="168" t="str">
        <x:f>IF(AND(ISNUMBER(B431),OR(B431=0,B431=1)),"VALID","INVALID")</x:f>
        <x:v>INVALID</x:v>
      </x:c>
      <x:c r="E431" s="168" t="str">
        <x:f>IF(F165="","UNSPECIFIED",F165)</x:f>
        <x:v>UNSPECIFIED</x:v>
      </x:c>
      <x:c r="F431" s="168" t="str">
        <x:v>UNSPECIFIED</x:v>
      </x:c>
      <x:c r="G431" s="168" t="str">
        <x:f>M165</x:f>
        <x:v>COOKING-128 v0.1; object/lineage + Model/Rule + provenance</x:v>
      </x:c>
      <x:c r="H431" s="168" t="str">
        <x:v>SCOPED FIXTURE</x:v>
      </x:c>
      <x:c r="I431" s="168" t="str">
        <x:v>TRANSITION NOT EVALUATED</x:v>
      </x:c>
      <x:c r="J431" s="168" t="str">
        <x:f>C431</x:f>
        <x:v>INVALID</x:v>
      </x:c>
      <x:c r="K431" s="168"/>
      <x:c r="L431" s="168" t="str">
        <x:f>"B090 CONFIT: "&amp;C431</x:f>
        <x:v>B090 CONFIT: INVALID</x:v>
      </x:c>
      <x:c r="M431" s="168" t="str">
        <x:v>SP. Planned fixture; Reader does not execute Operators or infer physical results.</x:v>
      </x:c>
      <x:c r="N431" s="167"/>
      <x:c r="O431" s="167"/>
      <x:c r="P431" s="167"/>
      <x:c r="Q431" s="167"/>
      <x:c r="R431" s="167"/>
      <x:c r="S431" s="167"/>
      <x:c r="T431" s="167"/>
      <x:c r="U431" s="167"/>
    </x:row>
    <x:row r="432" ht="90" customHeight="1">
      <x:c r="A432" s="168" t="str">
        <x:f>A166</x:f>
        <x:v>COOKING-128#092</x:v>
      </x:c>
      <x:c r="B432" s="168" t="str">
        <x:f>IF(M53="","",M53)</x:f>
      </x:c>
      <x:c r="C432" s="168" t="str">
        <x:f>IF(AND(ISNUMBER(B432),B432=1),"MICROWAVED",IF(AND(ISNUMBER(B432),B432=0),"NOT ASSERTED","INVALID"))</x:f>
        <x:v>INVALID</x:v>
      </x:c>
      <x:c r="D432" s="168" t="str">
        <x:f>IF(AND(ISNUMBER(B432),OR(B432=0,B432=1)),"VALID","INVALID")</x:f>
        <x:v>INVALID</x:v>
      </x:c>
      <x:c r="E432" s="168" t="str">
        <x:f>IF(F166="","UNSPECIFIED",F166)</x:f>
        <x:v>UNSPECIFIED</x:v>
      </x:c>
      <x:c r="F432" s="168" t="str">
        <x:v>UNSPECIFIED</x:v>
      </x:c>
      <x:c r="G432" s="168" t="str">
        <x:f>M166</x:f>
        <x:v>COOKING-128 v0.1; object/lineage + Model/Rule + provenance</x:v>
      </x:c>
      <x:c r="H432" s="168" t="str">
        <x:v>SCOPED FIXTURE</x:v>
      </x:c>
      <x:c r="I432" s="168" t="str">
        <x:v>TRANSITION NOT EVALUATED</x:v>
      </x:c>
      <x:c r="J432" s="168" t="str">
        <x:f>C432</x:f>
        <x:v>INVALID</x:v>
      </x:c>
      <x:c r="K432" s="168"/>
      <x:c r="L432" s="168" t="str">
        <x:f>"B091 MICROWAVED: "&amp;C432</x:f>
        <x:v>B091 MICROWAVED: INVALID</x:v>
      </x:c>
      <x:c r="M432" s="168" t="str">
        <x:v>SP. Planned fixture; Reader does not execute Operators or infer physical results.</x:v>
      </x:c>
      <x:c r="N432" s="167"/>
      <x:c r="O432" s="167"/>
      <x:c r="P432" s="167"/>
      <x:c r="Q432" s="167"/>
      <x:c r="R432" s="167"/>
      <x:c r="S432" s="167"/>
      <x:c r="T432" s="167"/>
      <x:c r="U432" s="167"/>
    </x:row>
    <x:row r="433" ht="90" customHeight="1">
      <x:c r="A433" s="168" t="str">
        <x:f>A167</x:f>
        <x:v>COOKING-128#093</x:v>
      </x:c>
      <x:c r="B433" s="168" t="str">
        <x:f>IF(N53="","",N53)</x:f>
      </x:c>
      <x:c r="C433" s="168" t="str">
        <x:f>IF(AND(ISNUMBER(B433),B433=1),"BAKED",IF(AND(ISNUMBER(B433),B433=0),"NOT ASSERTED","INVALID"))</x:f>
        <x:v>INVALID</x:v>
      </x:c>
      <x:c r="D433" s="168" t="str">
        <x:f>IF(AND(ISNUMBER(B433),OR(B433=0,B433=1)),"VALID","INVALID")</x:f>
        <x:v>INVALID</x:v>
      </x:c>
      <x:c r="E433" s="168" t="str">
        <x:f>IF(F167="","UNSPECIFIED",F167)</x:f>
        <x:v>UNSPECIFIED</x:v>
      </x:c>
      <x:c r="F433" s="168" t="str">
        <x:v>UNSPECIFIED</x:v>
      </x:c>
      <x:c r="G433" s="168" t="str">
        <x:f>M167</x:f>
        <x:v>COOKING-128 v0.1; object/lineage + Model/Rule + provenance</x:v>
      </x:c>
      <x:c r="H433" s="168" t="str">
        <x:v>SCOPED FIXTURE</x:v>
      </x:c>
      <x:c r="I433" s="168" t="str">
        <x:v>TRANSITION NOT EVALUATED</x:v>
      </x:c>
      <x:c r="J433" s="168" t="str">
        <x:f>C433</x:f>
        <x:v>INVALID</x:v>
      </x:c>
      <x:c r="K433" s="168"/>
      <x:c r="L433" s="168" t="str">
        <x:f>"B092 BAKED: "&amp;C433</x:f>
        <x:v>B092 BAKED: INVALID</x:v>
      </x:c>
      <x:c r="M433" s="168" t="str">
        <x:v>SP. Planned fixture; Reader does not execute Operators or infer physical results.</x:v>
      </x:c>
      <x:c r="N433" s="167"/>
      <x:c r="O433" s="167"/>
      <x:c r="P433" s="167"/>
      <x:c r="Q433" s="167"/>
      <x:c r="R433" s="167"/>
      <x:c r="S433" s="167"/>
      <x:c r="T433" s="167"/>
      <x:c r="U433" s="167"/>
    </x:row>
    <x:row r="434" ht="90" customHeight="1">
      <x:c r="A434" s="168" t="str">
        <x:f>A168</x:f>
        <x:v>COOKING-128#094</x:v>
      </x:c>
      <x:c r="B434" s="168" t="str">
        <x:f>IF(O53="","",O53)</x:f>
      </x:c>
      <x:c r="C434" s="168" t="str">
        <x:f>IF(AND(ISNUMBER(B434),B434=1),"ROASTED",IF(AND(ISNUMBER(B434),B434=0),"NOT ASSERTED","INVALID"))</x:f>
        <x:v>INVALID</x:v>
      </x:c>
      <x:c r="D434" s="168" t="str">
        <x:f>IF(AND(ISNUMBER(B434),OR(B434=0,B434=1)),"VALID","INVALID")</x:f>
        <x:v>INVALID</x:v>
      </x:c>
      <x:c r="E434" s="168" t="str">
        <x:f>IF(F168="","UNSPECIFIED",F168)</x:f>
        <x:v>UNSPECIFIED</x:v>
      </x:c>
      <x:c r="F434" s="168" t="str">
        <x:v>UNSPECIFIED</x:v>
      </x:c>
      <x:c r="G434" s="168" t="str">
        <x:f>M168</x:f>
        <x:v>COOKING-128 v0.1; object/lineage + Model/Rule + provenance</x:v>
      </x:c>
      <x:c r="H434" s="168" t="str">
        <x:v>SCOPED FIXTURE</x:v>
      </x:c>
      <x:c r="I434" s="168" t="str">
        <x:v>TRANSITION NOT EVALUATED</x:v>
      </x:c>
      <x:c r="J434" s="168" t="str">
        <x:f>C434</x:f>
        <x:v>INVALID</x:v>
      </x:c>
      <x:c r="K434" s="168"/>
      <x:c r="L434" s="168" t="str">
        <x:f>"B093 ROASTED: "&amp;C434</x:f>
        <x:v>B093 ROASTED: INVALID</x:v>
      </x:c>
      <x:c r="M434" s="168" t="str">
        <x:v>SP. Planned fixture; Reader does not execute Operators or infer physical results.</x:v>
      </x:c>
      <x:c r="N434" s="167"/>
      <x:c r="O434" s="167"/>
      <x:c r="P434" s="167"/>
      <x:c r="Q434" s="167"/>
      <x:c r="R434" s="167"/>
      <x:c r="S434" s="167"/>
      <x:c r="T434" s="167"/>
      <x:c r="U434" s="167"/>
    </x:row>
    <x:row r="435" ht="90" customHeight="1">
      <x:c r="A435" s="168" t="str">
        <x:f>A169</x:f>
        <x:v>COOKING-128#095</x:v>
      </x:c>
      <x:c r="B435" s="168" t="str">
        <x:f>IF(P53="","",P53)</x:f>
      </x:c>
      <x:c r="C435" s="168" t="str">
        <x:f>IF(AND(ISNUMBER(B435),B435=1),"SMOKED",IF(AND(ISNUMBER(B435),B435=0),"NOT ASSERTED","INVALID"))</x:f>
        <x:v>INVALID</x:v>
      </x:c>
      <x:c r="D435" s="168" t="str">
        <x:f>IF(AND(ISNUMBER(B435),OR(B435=0,B435=1)),"VALID","INVALID")</x:f>
        <x:v>INVALID</x:v>
      </x:c>
      <x:c r="E435" s="168" t="str">
        <x:f>IF(F169="","UNSPECIFIED",F169)</x:f>
        <x:v>UNSPECIFIED</x:v>
      </x:c>
      <x:c r="F435" s="168" t="str">
        <x:v>UNSPECIFIED</x:v>
      </x:c>
      <x:c r="G435" s="168" t="str">
        <x:f>M169</x:f>
        <x:v>COOKING-128 v0.1; object/lineage + Model/Rule + provenance</x:v>
      </x:c>
      <x:c r="H435" s="168" t="str">
        <x:v>SCOPED FIXTURE</x:v>
      </x:c>
      <x:c r="I435" s="168" t="str">
        <x:v>TRANSITION NOT EVALUATED</x:v>
      </x:c>
      <x:c r="J435" s="168" t="str">
        <x:f>C435</x:f>
        <x:v>INVALID</x:v>
      </x:c>
      <x:c r="K435" s="168"/>
      <x:c r="L435" s="168" t="str">
        <x:f>"B094 SMOKED: "&amp;C435</x:f>
        <x:v>B094 SMOKED: INVALID</x:v>
      </x:c>
      <x:c r="M435" s="168" t="str">
        <x:v>SP. Planned fixture; Reader does not execute Operators or infer physical results.</x:v>
      </x:c>
      <x:c r="N435" s="167"/>
      <x:c r="O435" s="167"/>
      <x:c r="P435" s="167"/>
      <x:c r="Q435" s="167"/>
      <x:c r="R435" s="167"/>
      <x:c r="S435" s="167"/>
      <x:c r="T435" s="167"/>
      <x:c r="U435" s="167"/>
    </x:row>
    <x:row r="436" ht="90" customHeight="1">
      <x:c r="A436" s="168" t="str">
        <x:f>A170</x:f>
        <x:v>COOKING-128#096</x:v>
      </x:c>
      <x:c r="B436" s="168" t="str">
        <x:f>IF(Q53="","",Q53)</x:f>
      </x:c>
      <x:c r="C436" s="168" t="str">
        <x:f>IF(AND(ISNUMBER(B436),B436=1),"DEHYDRATED",IF(AND(ISNUMBER(B436),B436=0),"NOT ASSERTED","INVALID"))</x:f>
        <x:v>INVALID</x:v>
      </x:c>
      <x:c r="D436" s="168" t="str">
        <x:f>IF(AND(ISNUMBER(B436),OR(B436=0,B436=1)),"VALID","INVALID")</x:f>
        <x:v>INVALID</x:v>
      </x:c>
      <x:c r="E436" s="168" t="str">
        <x:f>IF(F170="","UNSPECIFIED",F170)</x:f>
        <x:v>UNSPECIFIED</x:v>
      </x:c>
      <x:c r="F436" s="168" t="str">
        <x:v>UNSPECIFIED</x:v>
      </x:c>
      <x:c r="G436" s="168" t="str">
        <x:f>M170</x:f>
        <x:v>COOKING-128 v0.1; object/lineage + Model/Rule + provenance</x:v>
      </x:c>
      <x:c r="H436" s="168" t="str">
        <x:v>SCOPED FIXTURE</x:v>
      </x:c>
      <x:c r="I436" s="168" t="str">
        <x:v>TRANSITION NOT EVALUATED</x:v>
      </x:c>
      <x:c r="J436" s="168" t="str">
        <x:f>C436</x:f>
        <x:v>INVALID</x:v>
      </x:c>
      <x:c r="K436" s="168"/>
      <x:c r="L436" s="168" t="str">
        <x:f>"B095 DEHYDRATED: "&amp;C436</x:f>
        <x:v>B095 DEHYDRATED: INVALID</x:v>
      </x:c>
      <x:c r="M436" s="168" t="str">
        <x:v>SP. Planned fixture; Reader does not execute Operators or infer physical results.</x:v>
      </x:c>
      <x:c r="N436" s="167"/>
      <x:c r="O436" s="167"/>
      <x:c r="P436" s="167"/>
      <x:c r="Q436" s="167"/>
      <x:c r="R436" s="167"/>
      <x:c r="S436" s="167"/>
      <x:c r="T436" s="167"/>
      <x:c r="U436" s="167"/>
    </x:row>
    <x:row r="437" ht="90" customHeight="1">
      <x:c r="A437" s="168" t="str">
        <x:f>A171</x:f>
        <x:v>COOKING-128#097</x:v>
      </x:c>
      <x:c r="B437" s="168" t="str">
        <x:f>IF(B60="","",B60)</x:f>
      </x:c>
      <x:c r="C437" s="168" t="str">
        <x:f>IF(AND(ISNUMBER(B437),B437=1),"SWEATED",IF(AND(ISNUMBER(B437),B437=0),"NOT ASSERTED","INVALID"))</x:f>
        <x:v>INVALID</x:v>
      </x:c>
      <x:c r="D437" s="168" t="str">
        <x:f>IF(AND(ISNUMBER(B437),OR(B437=0,B437=1)),"VALID","INVALID")</x:f>
        <x:v>INVALID</x:v>
      </x:c>
      <x:c r="E437" s="168" t="str">
        <x:f>IF(F171="","UNSPECIFIED",F171)</x:f>
        <x:v>UNSPECIFIED</x:v>
      </x:c>
      <x:c r="F437" s="168" t="str">
        <x:v>UNSPECIFIED</x:v>
      </x:c>
      <x:c r="G437" s="168" t="str">
        <x:f>M171</x:f>
        <x:v>COOKING-128 v0.1; object/lineage + Model/Rule + provenance</x:v>
      </x:c>
      <x:c r="H437" s="168" t="str">
        <x:v>SCOPED FIXTURE</x:v>
      </x:c>
      <x:c r="I437" s="168" t="str">
        <x:v>TRANSITION NOT EVALUATED</x:v>
      </x:c>
      <x:c r="J437" s="168" t="str">
        <x:f>C437</x:f>
        <x:v>INVALID</x:v>
      </x:c>
      <x:c r="K437" s="168"/>
      <x:c r="L437" s="168" t="str">
        <x:f>"B096 SWEATED: "&amp;C437</x:f>
        <x:v>B096 SWEATED: INVALID</x:v>
      </x:c>
      <x:c r="M437" s="168" t="str">
        <x:v>SP. Planned fixture; Reader does not execute Operators or infer physical results.</x:v>
      </x:c>
      <x:c r="N437" s="167"/>
      <x:c r="O437" s="167"/>
      <x:c r="P437" s="167"/>
      <x:c r="Q437" s="167"/>
      <x:c r="R437" s="167"/>
      <x:c r="S437" s="167"/>
      <x:c r="T437" s="167"/>
      <x:c r="U437" s="167"/>
    </x:row>
    <x:row r="438" ht="90" customHeight="1">
      <x:c r="A438" s="168" t="str">
        <x:f>A172</x:f>
        <x:v>COOKING-128#098</x:v>
      </x:c>
      <x:c r="B438" s="168" t="n">
        <x:f>IF(C60="","",C60)</x:f>
        <x:v>1</x:v>
      </x:c>
      <x:c r="C438" s="168" t="str">
        <x:f>IF(AND(ISNUMBER(B438),B438=1),"SAUTEED",IF(AND(ISNUMBER(B438),B438=0),"NOT ASSERTED","INVALID"))</x:f>
        <x:v>SAUTEED</x:v>
      </x:c>
      <x:c r="D438" s="168" t="str">
        <x:f>IF(AND(ISNUMBER(B438),OR(B438=0,B438=1)),"VALID","INVALID")</x:f>
        <x:v>VALID</x:v>
      </x:c>
      <x:c r="E438" s="168" t="str">
        <x:f>IF(F172="","UNSPECIFIED",F172)</x:f>
        <x:v>UNSPECIFIED</x:v>
      </x:c>
      <x:c r="F438" s="168" t="str">
        <x:v>UNSPECIFIED</x:v>
      </x:c>
      <x:c r="G438" s="168" t="str">
        <x:f>M172</x:f>
        <x:v>COOKING-128 v0.1; object/lineage + Model/Rule + provenance</x:v>
      </x:c>
      <x:c r="H438" s="168" t="str">
        <x:v>SCOPED FIXTURE</x:v>
      </x:c>
      <x:c r="I438" s="168" t="str">
        <x:v>TRANSITION NOT EVALUATED</x:v>
      </x:c>
      <x:c r="J438" s="168" t="str">
        <x:f>C438</x:f>
        <x:v>SAUTEED</x:v>
      </x:c>
      <x:c r="K438" s="168"/>
      <x:c r="L438" s="168" t="str">
        <x:f>"B097 SAUTEED: "&amp;C438</x:f>
        <x:v>B097 SAUTEED: SAUTEED</x:v>
      </x:c>
      <x:c r="M438" s="168" t="str">
        <x:v>SP. Planned fixture; Reader does not execute Operators or infer physical results.</x:v>
      </x:c>
      <x:c r="N438" s="167"/>
      <x:c r="O438" s="167"/>
      <x:c r="P438" s="167"/>
      <x:c r="Q438" s="167"/>
      <x:c r="R438" s="167"/>
      <x:c r="S438" s="167"/>
      <x:c r="T438" s="167"/>
      <x:c r="U438" s="167"/>
    </x:row>
    <x:row r="439" ht="90" customHeight="1">
      <x:c r="A439" s="168" t="str">
        <x:f>A173</x:f>
        <x:v>COOKING-128#099</x:v>
      </x:c>
      <x:c r="B439" s="168" t="str">
        <x:f>IF(D60="","",D60)</x:f>
      </x:c>
      <x:c r="C439" s="168" t="str">
        <x:f>IF(AND(ISNUMBER(B439),B439=1),"STIR_FRIED",IF(AND(ISNUMBER(B439),B439=0),"NOT ASSERTED","INVALID"))</x:f>
        <x:v>INVALID</x:v>
      </x:c>
      <x:c r="D439" s="168" t="str">
        <x:f>IF(AND(ISNUMBER(B439),OR(B439=0,B439=1)),"VALID","INVALID")</x:f>
        <x:v>INVALID</x:v>
      </x:c>
      <x:c r="E439" s="168" t="str">
        <x:f>IF(F173="","UNSPECIFIED",F173)</x:f>
        <x:v>UNSPECIFIED</x:v>
      </x:c>
      <x:c r="F439" s="168" t="str">
        <x:v>UNSPECIFIED</x:v>
      </x:c>
      <x:c r="G439" s="168" t="str">
        <x:f>M173</x:f>
        <x:v>COOKING-128 v0.1; object/lineage + Model/Rule + provenance</x:v>
      </x:c>
      <x:c r="H439" s="168" t="str">
        <x:v>SCOPED FIXTURE</x:v>
      </x:c>
      <x:c r="I439" s="168" t="str">
        <x:v>TRANSITION NOT EVALUATED</x:v>
      </x:c>
      <x:c r="J439" s="168" t="str">
        <x:f>C439</x:f>
        <x:v>INVALID</x:v>
      </x:c>
      <x:c r="K439" s="168"/>
      <x:c r="L439" s="168" t="str">
        <x:f>"B098 STIR_FRIED: "&amp;C439</x:f>
        <x:v>B098 STIR_FRIED: INVALID</x:v>
      </x:c>
      <x:c r="M439" s="168" t="str">
        <x:v>SP. Planned fixture; Reader does not execute Operators or infer physical results.</x:v>
      </x:c>
      <x:c r="N439" s="167"/>
      <x:c r="O439" s="167"/>
      <x:c r="P439" s="167"/>
      <x:c r="Q439" s="167"/>
      <x:c r="R439" s="167"/>
      <x:c r="S439" s="167"/>
      <x:c r="T439" s="167"/>
      <x:c r="U439" s="167"/>
    </x:row>
    <x:row r="440" ht="90" customHeight="1">
      <x:c r="A440" s="168" t="str">
        <x:f>A174</x:f>
        <x:v>COOKING-128#100</x:v>
      </x:c>
      <x:c r="B440" s="168" t="str">
        <x:f>IF(E60="","",E60)</x:f>
      </x:c>
      <x:c r="C440" s="168" t="str">
        <x:f>IF(AND(ISNUMBER(B440),B440=1),"PAN_FRIED",IF(AND(ISNUMBER(B440),B440=0),"NOT ASSERTED","INVALID"))</x:f>
        <x:v>INVALID</x:v>
      </x:c>
      <x:c r="D440" s="168" t="str">
        <x:f>IF(AND(ISNUMBER(B440),OR(B440=0,B440=1)),"VALID","INVALID")</x:f>
        <x:v>INVALID</x:v>
      </x:c>
      <x:c r="E440" s="168" t="str">
        <x:f>IF(F174="","UNSPECIFIED",F174)</x:f>
        <x:v>UNSPECIFIED</x:v>
      </x:c>
      <x:c r="F440" s="168" t="str">
        <x:v>UNSPECIFIED</x:v>
      </x:c>
      <x:c r="G440" s="168" t="str">
        <x:f>M174</x:f>
        <x:v>COOKING-128 v0.1; object/lineage + Model/Rule + provenance</x:v>
      </x:c>
      <x:c r="H440" s="168" t="str">
        <x:v>SCOPED FIXTURE</x:v>
      </x:c>
      <x:c r="I440" s="168" t="str">
        <x:v>TRANSITION NOT EVALUATED</x:v>
      </x:c>
      <x:c r="J440" s="168" t="str">
        <x:f>C440</x:f>
        <x:v>INVALID</x:v>
      </x:c>
      <x:c r="K440" s="168"/>
      <x:c r="L440" s="168" t="str">
        <x:f>"B099 PAN_FRIED: "&amp;C440</x:f>
        <x:v>B099 PAN_FRIED: INVALID</x:v>
      </x:c>
      <x:c r="M440" s="168" t="str">
        <x:v>SP. Planned fixture; Reader does not execute Operators or infer physical results.</x:v>
      </x:c>
      <x:c r="N440" s="167"/>
      <x:c r="O440" s="167"/>
      <x:c r="P440" s="167"/>
      <x:c r="Q440" s="167"/>
      <x:c r="R440" s="167"/>
      <x:c r="S440" s="167"/>
      <x:c r="T440" s="167"/>
      <x:c r="U440" s="167"/>
    </x:row>
    <x:row r="441" ht="90" customHeight="1">
      <x:c r="A441" s="168" t="str">
        <x:f>A175</x:f>
        <x:v>COOKING-128#101</x:v>
      </x:c>
      <x:c r="B441" s="168" t="str">
        <x:f>IF(F60="","",F60)</x:f>
      </x:c>
      <x:c r="C441" s="168" t="str">
        <x:f>IF(AND(ISNUMBER(B441),B441=1),"SHALLOW_FRIED",IF(AND(ISNUMBER(B441),B441=0),"NOT ASSERTED","INVALID"))</x:f>
        <x:v>INVALID</x:v>
      </x:c>
      <x:c r="D441" s="168" t="str">
        <x:f>IF(AND(ISNUMBER(B441),OR(B441=0,B441=1)),"VALID","INVALID")</x:f>
        <x:v>INVALID</x:v>
      </x:c>
      <x:c r="E441" s="168" t="str">
        <x:f>IF(F175="","UNSPECIFIED",F175)</x:f>
        <x:v>UNSPECIFIED</x:v>
      </x:c>
      <x:c r="F441" s="168" t="str">
        <x:v>UNSPECIFIED</x:v>
      </x:c>
      <x:c r="G441" s="168" t="str">
        <x:f>M175</x:f>
        <x:v>COOKING-128 v0.1; object/lineage + Model/Rule + provenance</x:v>
      </x:c>
      <x:c r="H441" s="168" t="str">
        <x:v>SCOPED FIXTURE</x:v>
      </x:c>
      <x:c r="I441" s="168" t="str">
        <x:v>TRANSITION NOT EVALUATED</x:v>
      </x:c>
      <x:c r="J441" s="168" t="str">
        <x:f>C441</x:f>
        <x:v>INVALID</x:v>
      </x:c>
      <x:c r="K441" s="168"/>
      <x:c r="L441" s="168" t="str">
        <x:f>"B100 SHALLOW_FRIED: "&amp;C441</x:f>
        <x:v>B100 SHALLOW_FRIED: INVALID</x:v>
      </x:c>
      <x:c r="M441" s="168" t="str">
        <x:v>SP. Planned fixture; Reader does not execute Operators or infer physical results.</x:v>
      </x:c>
      <x:c r="N441" s="167"/>
      <x:c r="O441" s="167"/>
      <x:c r="P441" s="167"/>
      <x:c r="Q441" s="167"/>
      <x:c r="R441" s="167"/>
      <x:c r="S441" s="167"/>
      <x:c r="T441" s="167"/>
      <x:c r="U441" s="167"/>
    </x:row>
    <x:row r="442" ht="90" customHeight="1">
      <x:c r="A442" s="168" t="str">
        <x:f>A176</x:f>
        <x:v>COOKING-128#102</x:v>
      </x:c>
      <x:c r="B442" s="168" t="str">
        <x:f>IF(G60="","",G60)</x:f>
      </x:c>
      <x:c r="C442" s="168" t="str">
        <x:f>IF(AND(ISNUMBER(B442),B442=1),"DEEP_FRIED",IF(AND(ISNUMBER(B442),B442=0),"NOT ASSERTED","INVALID"))</x:f>
        <x:v>INVALID</x:v>
      </x:c>
      <x:c r="D442" s="168" t="str">
        <x:f>IF(AND(ISNUMBER(B442),OR(B442=0,B442=1)),"VALID","INVALID")</x:f>
        <x:v>INVALID</x:v>
      </x:c>
      <x:c r="E442" s="168" t="str">
        <x:f>IF(F176="","UNSPECIFIED",F176)</x:f>
        <x:v>UNSPECIFIED</x:v>
      </x:c>
      <x:c r="F442" s="168" t="str">
        <x:v>UNSPECIFIED</x:v>
      </x:c>
      <x:c r="G442" s="168" t="str">
        <x:f>M176</x:f>
        <x:v>COOKING-128 v0.1; object/lineage + Model/Rule + provenance</x:v>
      </x:c>
      <x:c r="H442" s="168" t="str">
        <x:v>SCOPED FIXTURE</x:v>
      </x:c>
      <x:c r="I442" s="168" t="str">
        <x:v>TRANSITION NOT EVALUATED</x:v>
      </x:c>
      <x:c r="J442" s="168" t="str">
        <x:f>C442</x:f>
        <x:v>INVALID</x:v>
      </x:c>
      <x:c r="K442" s="168"/>
      <x:c r="L442" s="168" t="str">
        <x:f>"B101 DEEP_FRIED: "&amp;C442</x:f>
        <x:v>B101 DEEP_FRIED: INVALID</x:v>
      </x:c>
      <x:c r="M442" s="168" t="str">
        <x:v>SP. Planned fixture; Reader does not execute Operators or infer physical results.</x:v>
      </x:c>
      <x:c r="N442" s="167"/>
      <x:c r="O442" s="167"/>
      <x:c r="P442" s="167"/>
      <x:c r="Q442" s="167"/>
      <x:c r="R442" s="167"/>
      <x:c r="S442" s="167"/>
      <x:c r="T442" s="167"/>
      <x:c r="U442" s="167"/>
    </x:row>
    <x:row r="443" ht="90" customHeight="1">
      <x:c r="A443" s="168" t="str">
        <x:f>A177</x:f>
        <x:v>COOKING-128#103</x:v>
      </x:c>
      <x:c r="B443" s="168" t="str">
        <x:f>IF(H60="","",H60)</x:f>
      </x:c>
      <x:c r="C443" s="168" t="str">
        <x:f>IF(AND(ISNUMBER(B443),B443=1),"SEARED",IF(AND(ISNUMBER(B443),B443=0),"NOT ASSERTED","INVALID"))</x:f>
        <x:v>INVALID</x:v>
      </x:c>
      <x:c r="D443" s="168" t="str">
        <x:f>IF(AND(ISNUMBER(B443),OR(B443=0,B443=1)),"VALID","INVALID")</x:f>
        <x:v>INVALID</x:v>
      </x:c>
      <x:c r="E443" s="168" t="str">
        <x:f>IF(F177="","UNSPECIFIED",F177)</x:f>
        <x:v>UNSPECIFIED</x:v>
      </x:c>
      <x:c r="F443" s="168" t="str">
        <x:v>UNSPECIFIED</x:v>
      </x:c>
      <x:c r="G443" s="168" t="str">
        <x:f>M177</x:f>
        <x:v>COOKING-128 v0.1; object/lineage + Model/Rule + provenance</x:v>
      </x:c>
      <x:c r="H443" s="168" t="str">
        <x:v>SCOPED FIXTURE</x:v>
      </x:c>
      <x:c r="I443" s="168" t="str">
        <x:v>TRANSITION NOT EVALUATED</x:v>
      </x:c>
      <x:c r="J443" s="168" t="str">
        <x:f>C443</x:f>
        <x:v>INVALID</x:v>
      </x:c>
      <x:c r="K443" s="168"/>
      <x:c r="L443" s="168" t="str">
        <x:f>"B102 SEARED: "&amp;C443</x:f>
        <x:v>B102 SEARED: INVALID</x:v>
      </x:c>
      <x:c r="M443" s="168" t="str">
        <x:v>SP. Planned fixture; Reader does not execute Operators or infer physical results.</x:v>
      </x:c>
      <x:c r="N443" s="167"/>
      <x:c r="O443" s="167"/>
      <x:c r="P443" s="167"/>
      <x:c r="Q443" s="167"/>
      <x:c r="R443" s="167"/>
      <x:c r="S443" s="167"/>
      <x:c r="T443" s="167"/>
      <x:c r="U443" s="167"/>
    </x:row>
    <x:row r="444" ht="90" customHeight="1">
      <x:c r="A444" s="168" t="str">
        <x:f>A178</x:f>
        <x:v>COOKING-128#104</x:v>
      </x:c>
      <x:c r="B444" s="168" t="str">
        <x:f>IF(I60="","",I60)</x:f>
      </x:c>
      <x:c r="C444" s="168" t="str">
        <x:f>IF(AND(ISNUMBER(B444),B444=1),"GRIDDLED",IF(AND(ISNUMBER(B444),B444=0),"NOT ASSERTED","INVALID"))</x:f>
        <x:v>INVALID</x:v>
      </x:c>
      <x:c r="D444" s="168" t="str">
        <x:f>IF(AND(ISNUMBER(B444),OR(B444=0,B444=1)),"VALID","INVALID")</x:f>
        <x:v>INVALID</x:v>
      </x:c>
      <x:c r="E444" s="168" t="str">
        <x:f>IF(F178="","UNSPECIFIED",F178)</x:f>
        <x:v>UNSPECIFIED</x:v>
      </x:c>
      <x:c r="F444" s="168" t="str">
        <x:v>UNSPECIFIED</x:v>
      </x:c>
      <x:c r="G444" s="168" t="str">
        <x:f>M178</x:f>
        <x:v>COOKING-128 v0.1; object/lineage + Model/Rule + provenance</x:v>
      </x:c>
      <x:c r="H444" s="168" t="str">
        <x:v>SCOPED FIXTURE</x:v>
      </x:c>
      <x:c r="I444" s="168" t="str">
        <x:v>TRANSITION NOT EVALUATED</x:v>
      </x:c>
      <x:c r="J444" s="168" t="str">
        <x:f>C444</x:f>
        <x:v>INVALID</x:v>
      </x:c>
      <x:c r="K444" s="168"/>
      <x:c r="L444" s="168" t="str">
        <x:f>"B103 GRIDDLED: "&amp;C444</x:f>
        <x:v>B103 GRIDDLED: INVALID</x:v>
      </x:c>
      <x:c r="M444" s="168" t="str">
        <x:v>SP. Planned fixture; Reader does not execute Operators or infer physical results.</x:v>
      </x:c>
      <x:c r="N444" s="167"/>
      <x:c r="O444" s="167"/>
      <x:c r="P444" s="167"/>
      <x:c r="Q444" s="167"/>
      <x:c r="R444" s="167"/>
      <x:c r="S444" s="167"/>
      <x:c r="T444" s="167"/>
      <x:c r="U444" s="167"/>
    </x:row>
    <x:row r="445" ht="90" customHeight="1">
      <x:c r="A445" s="168" t="str">
        <x:f>A179</x:f>
        <x:v>COOKING-128#105</x:v>
      </x:c>
      <x:c r="B445" s="168" t="str">
        <x:f>IF(J60="","",J60)</x:f>
      </x:c>
      <x:c r="C445" s="168" t="str">
        <x:f>IF(AND(ISNUMBER(B445),B445=1),"GRILLED",IF(AND(ISNUMBER(B445),B445=0),"NOT ASSERTED","INVALID"))</x:f>
        <x:v>INVALID</x:v>
      </x:c>
      <x:c r="D445" s="168" t="str">
        <x:f>IF(AND(ISNUMBER(B445),OR(B445=0,B445=1)),"VALID","INVALID")</x:f>
        <x:v>INVALID</x:v>
      </x:c>
      <x:c r="E445" s="168" t="str">
        <x:f>IF(F179="","UNSPECIFIED",F179)</x:f>
        <x:v>UNSPECIFIED</x:v>
      </x:c>
      <x:c r="F445" s="168" t="str">
        <x:v>UNSPECIFIED</x:v>
      </x:c>
      <x:c r="G445" s="168" t="str">
        <x:f>M179</x:f>
        <x:v>COOKING-128 v0.1; object/lineage + Model/Rule + provenance</x:v>
      </x:c>
      <x:c r="H445" s="168" t="str">
        <x:v>SCOPED FIXTURE</x:v>
      </x:c>
      <x:c r="I445" s="168" t="str">
        <x:v>TRANSITION NOT EVALUATED</x:v>
      </x:c>
      <x:c r="J445" s="168" t="str">
        <x:f>C445</x:f>
        <x:v>INVALID</x:v>
      </x:c>
      <x:c r="K445" s="168"/>
      <x:c r="L445" s="168" t="str">
        <x:f>"B104 GRILLED: "&amp;C445</x:f>
        <x:v>B104 GRILLED: INVALID</x:v>
      </x:c>
      <x:c r="M445" s="168" t="str">
        <x:v>SP. Planned fixture; Reader does not execute Operators or infer physical results.</x:v>
      </x:c>
      <x:c r="N445" s="167"/>
      <x:c r="O445" s="167"/>
      <x:c r="P445" s="167"/>
      <x:c r="Q445" s="167"/>
      <x:c r="R445" s="167"/>
      <x:c r="S445" s="167"/>
      <x:c r="T445" s="167"/>
      <x:c r="U445" s="167"/>
    </x:row>
    <x:row r="446" ht="90" customHeight="1">
      <x:c r="A446" s="168" t="str">
        <x:f>A180</x:f>
        <x:v>COOKING-128#106</x:v>
      </x:c>
      <x:c r="B446" s="168" t="str">
        <x:f>IF(K60="","",K60)</x:f>
      </x:c>
      <x:c r="C446" s="168" t="str">
        <x:f>IF(AND(ISNUMBER(B446),B446=1),"BROILED",IF(AND(ISNUMBER(B446),B446=0),"NOT ASSERTED","INVALID"))</x:f>
        <x:v>INVALID</x:v>
      </x:c>
      <x:c r="D446" s="168" t="str">
        <x:f>IF(AND(ISNUMBER(B446),OR(B446=0,B446=1)),"VALID","INVALID")</x:f>
        <x:v>INVALID</x:v>
      </x:c>
      <x:c r="E446" s="168" t="str">
        <x:f>IF(F180="","UNSPECIFIED",F180)</x:f>
        <x:v>UNSPECIFIED</x:v>
      </x:c>
      <x:c r="F446" s="168" t="str">
        <x:v>UNSPECIFIED</x:v>
      </x:c>
      <x:c r="G446" s="168" t="str">
        <x:f>M180</x:f>
        <x:v>COOKING-128 v0.1; object/lineage + Model/Rule + provenance</x:v>
      </x:c>
      <x:c r="H446" s="168" t="str">
        <x:v>SCOPED FIXTURE</x:v>
      </x:c>
      <x:c r="I446" s="168" t="str">
        <x:v>TRANSITION NOT EVALUATED</x:v>
      </x:c>
      <x:c r="J446" s="168" t="str">
        <x:f>C446</x:f>
        <x:v>INVALID</x:v>
      </x:c>
      <x:c r="K446" s="168"/>
      <x:c r="L446" s="168" t="str">
        <x:f>"B105 BROILED: "&amp;C446</x:f>
        <x:v>B105 BROILED: INVALID</x:v>
      </x:c>
      <x:c r="M446" s="168" t="str">
        <x:v>SP. Planned fixture; Reader does not execute Operators or infer physical results.</x:v>
      </x:c>
      <x:c r="N446" s="167"/>
      <x:c r="O446" s="167"/>
      <x:c r="P446" s="167"/>
      <x:c r="Q446" s="167"/>
      <x:c r="R446" s="167"/>
      <x:c r="S446" s="167"/>
      <x:c r="T446" s="167"/>
      <x:c r="U446" s="167"/>
    </x:row>
    <x:row r="447" ht="90" customHeight="1">
      <x:c r="A447" s="168" t="str">
        <x:f>A181</x:f>
        <x:v>COOKING-128#107</x:v>
      </x:c>
      <x:c r="B447" s="168" t="str">
        <x:f>IF(L60="","",L60)</x:f>
      </x:c>
      <x:c r="C447" s="168" t="str">
        <x:f>IF(AND(ISNUMBER(B447),B447=1),"TOASTED",IF(AND(ISNUMBER(B447),B447=0),"NOT ASSERTED","INVALID"))</x:f>
        <x:v>INVALID</x:v>
      </x:c>
      <x:c r="D447" s="168" t="str">
        <x:f>IF(AND(ISNUMBER(B447),OR(B447=0,B447=1)),"VALID","INVALID")</x:f>
        <x:v>INVALID</x:v>
      </x:c>
      <x:c r="E447" s="168" t="str">
        <x:f>IF(F181="","UNSPECIFIED",F181)</x:f>
        <x:v>UNSPECIFIED</x:v>
      </x:c>
      <x:c r="F447" s="168" t="str">
        <x:v>UNSPECIFIED</x:v>
      </x:c>
      <x:c r="G447" s="168" t="str">
        <x:f>M181</x:f>
        <x:v>COOKING-128 v0.1; object/lineage + Model/Rule + provenance</x:v>
      </x:c>
      <x:c r="H447" s="168" t="str">
        <x:v>SCOPED FIXTURE</x:v>
      </x:c>
      <x:c r="I447" s="168" t="str">
        <x:v>TRANSITION NOT EVALUATED</x:v>
      </x:c>
      <x:c r="J447" s="168" t="str">
        <x:f>C447</x:f>
        <x:v>INVALID</x:v>
      </x:c>
      <x:c r="K447" s="168"/>
      <x:c r="L447" s="168" t="str">
        <x:f>"B106 TOASTED: "&amp;C447</x:f>
        <x:v>B106 TOASTED: INVALID</x:v>
      </x:c>
      <x:c r="M447" s="168" t="str">
        <x:v>SP. Planned fixture; Reader does not execute Operators or infer physical results.</x:v>
      </x:c>
      <x:c r="N447" s="167"/>
      <x:c r="O447" s="167"/>
      <x:c r="P447" s="167"/>
      <x:c r="Q447" s="167"/>
      <x:c r="R447" s="167"/>
      <x:c r="S447" s="167"/>
      <x:c r="T447" s="167"/>
      <x:c r="U447" s="167"/>
    </x:row>
    <x:row r="448" ht="90" customHeight="1">
      <x:c r="A448" s="168" t="str">
        <x:f>A182</x:f>
        <x:v>COOKING-128#108</x:v>
      </x:c>
      <x:c r="B448" s="168" t="str">
        <x:f>IF(M60="","",M60)</x:f>
      </x:c>
      <x:c r="C448" s="168" t="str">
        <x:f>IF(AND(ISNUMBER(B448),B448=1),"TORCHED",IF(AND(ISNUMBER(B448),B448=0),"NOT ASSERTED","INVALID"))</x:f>
        <x:v>INVALID</x:v>
      </x:c>
      <x:c r="D448" s="168" t="str">
        <x:f>IF(AND(ISNUMBER(B448),OR(B448=0,B448=1)),"VALID","INVALID")</x:f>
        <x:v>INVALID</x:v>
      </x:c>
      <x:c r="E448" s="168" t="str">
        <x:f>IF(F182="","UNSPECIFIED",F182)</x:f>
        <x:v>UNSPECIFIED</x:v>
      </x:c>
      <x:c r="F448" s="168" t="str">
        <x:v>UNSPECIFIED</x:v>
      </x:c>
      <x:c r="G448" s="168" t="str">
        <x:f>M182</x:f>
        <x:v>COOKING-128 v0.1; object/lineage + Model/Rule + provenance</x:v>
      </x:c>
      <x:c r="H448" s="168" t="str">
        <x:v>SCOPED FIXTURE</x:v>
      </x:c>
      <x:c r="I448" s="168" t="str">
        <x:v>TRANSITION NOT EVALUATED</x:v>
      </x:c>
      <x:c r="J448" s="168" t="str">
        <x:f>C448</x:f>
        <x:v>INVALID</x:v>
      </x:c>
      <x:c r="K448" s="168"/>
      <x:c r="L448" s="168" t="str">
        <x:f>"B107 TORCHED: "&amp;C448</x:f>
        <x:v>B107 TORCHED: INVALID</x:v>
      </x:c>
      <x:c r="M448" s="168" t="str">
        <x:v>SP. Planned fixture; Reader does not execute Operators or infer physical results.</x:v>
      </x:c>
      <x:c r="N448" s="167"/>
      <x:c r="O448" s="167"/>
      <x:c r="P448" s="167"/>
      <x:c r="Q448" s="167"/>
      <x:c r="R448" s="167"/>
      <x:c r="S448" s="167"/>
      <x:c r="T448" s="167"/>
      <x:c r="U448" s="167"/>
    </x:row>
    <x:row r="449" ht="90" customHeight="1">
      <x:c r="A449" s="168" t="str">
        <x:f>A183</x:f>
        <x:v>COOKING-128#109</x:v>
      </x:c>
      <x:c r="B449" s="168" t="str">
        <x:f>IF(N60="","",N60)</x:f>
      </x:c>
      <x:c r="C449" s="168" t="str">
        <x:f>IF(AND(ISNUMBER(B449),B449=1),"ROTISSERIED",IF(AND(ISNUMBER(B449),B449=0),"NOT ASSERTED","INVALID"))</x:f>
        <x:v>INVALID</x:v>
      </x:c>
      <x:c r="D449" s="168" t="str">
        <x:f>IF(AND(ISNUMBER(B449),OR(B449=0,B449=1)),"VALID","INVALID")</x:f>
        <x:v>INVALID</x:v>
      </x:c>
      <x:c r="E449" s="168" t="str">
        <x:f>IF(F183="","UNSPECIFIED",F183)</x:f>
        <x:v>UNSPECIFIED</x:v>
      </x:c>
      <x:c r="F449" s="168" t="str">
        <x:v>UNSPECIFIED</x:v>
      </x:c>
      <x:c r="G449" s="168" t="str">
        <x:f>M183</x:f>
        <x:v>COOKING-128 v0.1; object/lineage + Model/Rule + provenance</x:v>
      </x:c>
      <x:c r="H449" s="168" t="str">
        <x:v>SCOPED FIXTURE</x:v>
      </x:c>
      <x:c r="I449" s="168" t="str">
        <x:v>TRANSITION NOT EVALUATED</x:v>
      </x:c>
      <x:c r="J449" s="168" t="str">
        <x:f>C449</x:f>
        <x:v>INVALID</x:v>
      </x:c>
      <x:c r="K449" s="168"/>
      <x:c r="L449" s="168" t="str">
        <x:f>"B108 ROTISSERIED: "&amp;C449</x:f>
        <x:v>B108 ROTISSERIED: INVALID</x:v>
      </x:c>
      <x:c r="M449" s="168" t="str">
        <x:v>SP. Planned fixture; Reader does not execute Operators or infer physical results.</x:v>
      </x:c>
      <x:c r="N449" s="167"/>
      <x:c r="O449" s="167"/>
      <x:c r="P449" s="167"/>
      <x:c r="Q449" s="167"/>
      <x:c r="R449" s="167"/>
      <x:c r="S449" s="167"/>
      <x:c r="T449" s="167"/>
      <x:c r="U449" s="167"/>
    </x:row>
    <x:row r="450" ht="90" customHeight="1">
      <x:c r="A450" s="168" t="str">
        <x:f>A184</x:f>
        <x:v>COOKING-128#110</x:v>
      </x:c>
      <x:c r="B450" s="168" t="str">
        <x:f>IF(O60="","",O60)</x:f>
      </x:c>
      <x:c r="C450" s="168" t="str">
        <x:f>IF(AND(ISNUMBER(B450),B450=1),"BARBECUED",IF(AND(ISNUMBER(B450),B450=0),"NOT ASSERTED","INVALID"))</x:f>
        <x:v>INVALID</x:v>
      </x:c>
      <x:c r="D450" s="168" t="str">
        <x:f>IF(AND(ISNUMBER(B450),OR(B450=0,B450=1)),"VALID","INVALID")</x:f>
        <x:v>INVALID</x:v>
      </x:c>
      <x:c r="E450" s="168" t="str">
        <x:f>IF(F184="","UNSPECIFIED",F184)</x:f>
        <x:v>UNSPECIFIED</x:v>
      </x:c>
      <x:c r="F450" s="168" t="str">
        <x:v>UNSPECIFIED</x:v>
      </x:c>
      <x:c r="G450" s="168" t="str">
        <x:f>M184</x:f>
        <x:v>COOKING-128 v0.1; object/lineage + Model/Rule + provenance</x:v>
      </x:c>
      <x:c r="H450" s="168" t="str">
        <x:v>SCOPED FIXTURE</x:v>
      </x:c>
      <x:c r="I450" s="168" t="str">
        <x:v>TRANSITION NOT EVALUATED</x:v>
      </x:c>
      <x:c r="J450" s="168" t="str">
        <x:f>C450</x:f>
        <x:v>INVALID</x:v>
      </x:c>
      <x:c r="K450" s="168"/>
      <x:c r="L450" s="168" t="str">
        <x:f>"B109 BARBECUED: "&amp;C450</x:f>
        <x:v>B109 BARBECUED: INVALID</x:v>
      </x:c>
      <x:c r="M450" s="168" t="str">
        <x:v>SP. Planned fixture; Reader does not execute Operators or infer physical results.</x:v>
      </x:c>
      <x:c r="N450" s="167"/>
      <x:c r="O450" s="167"/>
      <x:c r="P450" s="167"/>
      <x:c r="Q450" s="167"/>
      <x:c r="R450" s="167"/>
      <x:c r="S450" s="167"/>
      <x:c r="T450" s="167"/>
      <x:c r="U450" s="167"/>
    </x:row>
    <x:row r="451" ht="90" customHeight="1">
      <x:c r="A451" s="168" t="str">
        <x:f>A185</x:f>
        <x:v>COOKING-128#111</x:v>
      </x:c>
      <x:c r="B451" s="168" t="str">
        <x:f>IF(P60="","",P60)</x:f>
      </x:c>
      <x:c r="C451" s="168" t="str">
        <x:f>IF(AND(ISNUMBER(B451),B451=1),"BLACKENED",IF(AND(ISNUMBER(B451),B451=0),"NOT ASSERTED","INVALID"))</x:f>
        <x:v>INVALID</x:v>
      </x:c>
      <x:c r="D451" s="168" t="str">
        <x:f>IF(AND(ISNUMBER(B451),OR(B451=0,B451=1)),"VALID","INVALID")</x:f>
        <x:v>INVALID</x:v>
      </x:c>
      <x:c r="E451" s="168" t="str">
        <x:f>IF(F185="","UNSPECIFIED",F185)</x:f>
        <x:v>UNSPECIFIED</x:v>
      </x:c>
      <x:c r="F451" s="168" t="str">
        <x:v>UNSPECIFIED</x:v>
      </x:c>
      <x:c r="G451" s="168" t="str">
        <x:f>M185</x:f>
        <x:v>COOKING-128 v0.1; object/lineage + Model/Rule + provenance</x:v>
      </x:c>
      <x:c r="H451" s="168" t="str">
        <x:v>SCOPED FIXTURE</x:v>
      </x:c>
      <x:c r="I451" s="168" t="str">
        <x:v>TRANSITION NOT EVALUATED</x:v>
      </x:c>
      <x:c r="J451" s="168" t="str">
        <x:f>C451</x:f>
        <x:v>INVALID</x:v>
      </x:c>
      <x:c r="K451" s="168"/>
      <x:c r="L451" s="168" t="str">
        <x:f>"B110 BLACKENED: "&amp;C451</x:f>
        <x:v>B110 BLACKENED: INVALID</x:v>
      </x:c>
      <x:c r="M451" s="168" t="str">
        <x:v>SP. Planned fixture; Reader does not execute Operators or infer physical results.</x:v>
      </x:c>
      <x:c r="N451" s="167"/>
      <x:c r="O451" s="167"/>
      <x:c r="P451" s="167"/>
      <x:c r="Q451" s="167"/>
      <x:c r="R451" s="167"/>
      <x:c r="S451" s="167"/>
      <x:c r="T451" s="167"/>
      <x:c r="U451" s="167"/>
    </x:row>
    <x:row r="452" ht="90" customHeight="1">
      <x:c r="A452" s="168" t="str">
        <x:f>A186</x:f>
        <x:v>COOKING-128#112</x:v>
      </x:c>
      <x:c r="B452" s="168" t="str">
        <x:f>IF(Q60="","",Q60)</x:f>
      </x:c>
      <x:c r="C452" s="168" t="str">
        <x:f>IF(AND(ISNUMBER(B452),B452=1),"FLAMBEED",IF(AND(ISNUMBER(B452),B452=0),"NOT ASSERTED","INVALID"))</x:f>
        <x:v>INVALID</x:v>
      </x:c>
      <x:c r="D452" s="168" t="str">
        <x:f>IF(AND(ISNUMBER(B452),OR(B452=0,B452=1)),"VALID","INVALID")</x:f>
        <x:v>INVALID</x:v>
      </x:c>
      <x:c r="E452" s="168" t="str">
        <x:f>IF(F186="","UNSPECIFIED",F186)</x:f>
        <x:v>UNSPECIFIED</x:v>
      </x:c>
      <x:c r="F452" s="168" t="str">
        <x:v>UNSPECIFIED</x:v>
      </x:c>
      <x:c r="G452" s="168" t="str">
        <x:f>M186</x:f>
        <x:v>COOKING-128 v0.1; object/lineage + Model/Rule + provenance</x:v>
      </x:c>
      <x:c r="H452" s="168" t="str">
        <x:v>SCOPED FIXTURE</x:v>
      </x:c>
      <x:c r="I452" s="168" t="str">
        <x:v>TRANSITION NOT EVALUATED</x:v>
      </x:c>
      <x:c r="J452" s="168" t="str">
        <x:f>C452</x:f>
        <x:v>INVALID</x:v>
      </x:c>
      <x:c r="K452" s="168"/>
      <x:c r="L452" s="168" t="str">
        <x:f>"B111 FLAMBEED: "&amp;C452</x:f>
        <x:v>B111 FLAMBEED: INVALID</x:v>
      </x:c>
      <x:c r="M452" s="168" t="str">
        <x:v>SP. Planned fixture; Reader does not execute Operators or infer physical results.</x:v>
      </x:c>
      <x:c r="N452" s="167"/>
      <x:c r="O452" s="167"/>
      <x:c r="P452" s="167"/>
      <x:c r="Q452" s="167"/>
      <x:c r="R452" s="167"/>
      <x:c r="S452" s="167"/>
      <x:c r="T452" s="167"/>
      <x:c r="U452" s="167"/>
    </x:row>
    <x:row r="453" ht="90" customHeight="1">
      <x:c r="A453" s="168" t="str">
        <x:f>A187</x:f>
        <x:v>COOKING-128#113</x:v>
      </x:c>
      <x:c r="B453" s="168" t="n">
        <x:f>IF(B67="","",B67)</x:f>
        <x:v>1</x:v>
      </x:c>
      <x:c r="C453" s="168" t="str">
        <x:f>IF(AND(ISNUMBER(B453),B453=1),"SOFTENED",IF(AND(ISNUMBER(B453),B453=0),"NOT ASSERTED","INVALID"))</x:f>
        <x:v>SOFTENED</x:v>
      </x:c>
      <x:c r="D453" s="168" t="str">
        <x:f>IF(AND(ISNUMBER(B453),OR(B453=0,B453=1)),"VALID","INVALID")</x:f>
        <x:v>VALID</x:v>
      </x:c>
      <x:c r="E453" s="168" t="str">
        <x:f>IF(F187="","UNSPECIFIED",F187)</x:f>
        <x:v>UNSPECIFIED</x:v>
      </x:c>
      <x:c r="F453" s="168" t="str">
        <x:v>UNSPECIFIED</x:v>
      </x:c>
      <x:c r="G453" s="168" t="str">
        <x:f>M187</x:f>
        <x:v>COOKING-128 v0.1; object/lineage + Model/Rule + provenance</x:v>
      </x:c>
      <x:c r="H453" s="168" t="str">
        <x:v>SCOPED FIXTURE</x:v>
      </x:c>
      <x:c r="I453" s="168" t="str">
        <x:v>TRANSITION NOT EVALUATED</x:v>
      </x:c>
      <x:c r="J453" s="168" t="str">
        <x:f>C453</x:f>
        <x:v>SOFTENED</x:v>
      </x:c>
      <x:c r="K453" s="168"/>
      <x:c r="L453" s="168" t="str">
        <x:f>"B112 SOFTENED: "&amp;C453</x:f>
        <x:v>B112 SOFTENED: SOFTENED</x:v>
      </x:c>
      <x:c r="M453" s="168" t="str">
        <x:v>DR. Planned fixture; Reader does not execute Operators or infer physical results.</x:v>
      </x:c>
      <x:c r="N453" s="167"/>
      <x:c r="O453" s="167"/>
      <x:c r="P453" s="167"/>
      <x:c r="Q453" s="167"/>
      <x:c r="R453" s="167"/>
      <x:c r="S453" s="167"/>
      <x:c r="T453" s="167"/>
      <x:c r="U453" s="167"/>
    </x:row>
    <x:row r="454" ht="90" customHeight="1">
      <x:c r="A454" s="168" t="str">
        <x:f>A188</x:f>
        <x:v>COOKING-128#114</x:v>
      </x:c>
      <x:c r="B454" s="168" t="str">
        <x:f>IF(C67="","",C67)</x:f>
      </x:c>
      <x:c r="C454" s="168" t="str">
        <x:f>IF(AND(ISNUMBER(B454),B454=1),"WILTED",IF(AND(ISNUMBER(B454),B454=0),"NOT ASSERTED","INVALID"))</x:f>
        <x:v>INVALID</x:v>
      </x:c>
      <x:c r="D454" s="168" t="str">
        <x:f>IF(AND(ISNUMBER(B454),OR(B454=0,B454=1)),"VALID","INVALID")</x:f>
        <x:v>INVALID</x:v>
      </x:c>
      <x:c r="E454" s="168" t="str">
        <x:f>IF(F188="","UNSPECIFIED",F188)</x:f>
        <x:v>UNSPECIFIED</x:v>
      </x:c>
      <x:c r="F454" s="168" t="str">
        <x:v>UNSPECIFIED</x:v>
      </x:c>
      <x:c r="G454" s="168" t="str">
        <x:f>M188</x:f>
        <x:v>COOKING-128 v0.1; object/lineage + Model/Rule + provenance</x:v>
      </x:c>
      <x:c r="H454" s="168" t="str">
        <x:v>SCOPED FIXTURE</x:v>
      </x:c>
      <x:c r="I454" s="168" t="str">
        <x:v>TRANSITION NOT EVALUATED</x:v>
      </x:c>
      <x:c r="J454" s="168" t="str">
        <x:f>C454</x:f>
        <x:v>INVALID</x:v>
      </x:c>
      <x:c r="K454" s="168"/>
      <x:c r="L454" s="168" t="str">
        <x:f>"B113 WILTED: "&amp;C454</x:f>
        <x:v>B113 WILTED: INVALID</x:v>
      </x:c>
      <x:c r="M454" s="168" t="str">
        <x:v>DR. Planned fixture; Reader does not execute Operators or infer physical results.</x:v>
      </x:c>
      <x:c r="N454" s="167"/>
      <x:c r="O454" s="167"/>
      <x:c r="P454" s="167"/>
      <x:c r="Q454" s="167"/>
      <x:c r="R454" s="167"/>
      <x:c r="S454" s="167"/>
      <x:c r="T454" s="167"/>
      <x:c r="U454" s="167"/>
    </x:row>
    <x:row r="455" ht="90" customHeight="1">
      <x:c r="A455" s="168" t="str">
        <x:f>A189</x:f>
        <x:v>COOKING-128#115</x:v>
      </x:c>
      <x:c r="B455" s="168" t="str">
        <x:f>IF(D67="","",D67)</x:f>
      </x:c>
      <x:c r="C455" s="168" t="str">
        <x:f>IF(AND(ISNUMBER(B455),B455=1),"MELTED",IF(AND(ISNUMBER(B455),B455=0),"NOT ASSERTED","INVALID"))</x:f>
        <x:v>INVALID</x:v>
      </x:c>
      <x:c r="D455" s="168" t="str">
        <x:f>IF(AND(ISNUMBER(B455),OR(B455=0,B455=1)),"VALID","INVALID")</x:f>
        <x:v>INVALID</x:v>
      </x:c>
      <x:c r="E455" s="168" t="str">
        <x:f>IF(F189="","UNSPECIFIED",F189)</x:f>
        <x:v>UNSPECIFIED</x:v>
      </x:c>
      <x:c r="F455" s="168" t="str">
        <x:v>UNSPECIFIED</x:v>
      </x:c>
      <x:c r="G455" s="168" t="str">
        <x:f>M189</x:f>
        <x:v>COOKING-128 v0.1; object/lineage + Model/Rule + provenance</x:v>
      </x:c>
      <x:c r="H455" s="168" t="str">
        <x:v>SCOPED FIXTURE</x:v>
      </x:c>
      <x:c r="I455" s="168" t="str">
        <x:v>TRANSITION NOT EVALUATED</x:v>
      </x:c>
      <x:c r="J455" s="168" t="str">
        <x:f>C455</x:f>
        <x:v>INVALID</x:v>
      </x:c>
      <x:c r="K455" s="168"/>
      <x:c r="L455" s="168" t="str">
        <x:f>"B114 MELTED: "&amp;C455</x:f>
        <x:v>B114 MELTED: INVALID</x:v>
      </x:c>
      <x:c r="M455" s="168" t="str">
        <x:v>DR. Planned fixture; Reader does not execute Operators or infer physical results.</x:v>
      </x:c>
      <x:c r="N455" s="167"/>
      <x:c r="O455" s="167"/>
      <x:c r="P455" s="167"/>
      <x:c r="Q455" s="167"/>
      <x:c r="R455" s="167"/>
      <x:c r="S455" s="167"/>
      <x:c r="T455" s="167"/>
      <x:c r="U455" s="167"/>
    </x:row>
    <x:row r="456" ht="90" customHeight="1">
      <x:c r="A456" s="168" t="str">
        <x:f>A190</x:f>
        <x:v>COOKING-128#116</x:v>
      </x:c>
      <x:c r="B456" s="168" t="str">
        <x:f>IF(E67="","",E67)</x:f>
      </x:c>
      <x:c r="C456" s="168" t="str">
        <x:f>IF(AND(ISNUMBER(B456),B456=1),"RENDERED",IF(AND(ISNUMBER(B456),B456=0),"NOT ASSERTED","INVALID"))</x:f>
        <x:v>INVALID</x:v>
      </x:c>
      <x:c r="D456" s="168" t="str">
        <x:f>IF(AND(ISNUMBER(B456),OR(B456=0,B456=1)),"VALID","INVALID")</x:f>
        <x:v>INVALID</x:v>
      </x:c>
      <x:c r="E456" s="168" t="str">
        <x:f>IF(F190="","UNSPECIFIED",F190)</x:f>
        <x:v>UNSPECIFIED</x:v>
      </x:c>
      <x:c r="F456" s="168" t="str">
        <x:v>UNSPECIFIED</x:v>
      </x:c>
      <x:c r="G456" s="168" t="str">
        <x:f>M190</x:f>
        <x:v>COOKING-128 v0.1; object/lineage + Model/Rule + provenance</x:v>
      </x:c>
      <x:c r="H456" s="168" t="str">
        <x:v>SCOPED FIXTURE</x:v>
      </x:c>
      <x:c r="I456" s="168" t="str">
        <x:v>TRANSITION NOT EVALUATED</x:v>
      </x:c>
      <x:c r="J456" s="168" t="str">
        <x:f>C456</x:f>
        <x:v>INVALID</x:v>
      </x:c>
      <x:c r="K456" s="168"/>
      <x:c r="L456" s="168" t="str">
        <x:f>"B115 RENDERED: "&amp;C456</x:f>
        <x:v>B115 RENDERED: INVALID</x:v>
      </x:c>
      <x:c r="M456" s="168" t="str">
        <x:v>SR. Planned fixture; Reader does not execute Operators or infer physical results.</x:v>
      </x:c>
      <x:c r="N456" s="167"/>
      <x:c r="O456" s="167"/>
      <x:c r="P456" s="167"/>
      <x:c r="Q456" s="167"/>
      <x:c r="R456" s="167"/>
      <x:c r="S456" s="167"/>
      <x:c r="T456" s="167"/>
      <x:c r="U456" s="167"/>
    </x:row>
    <x:row r="457" ht="90" customHeight="1">
      <x:c r="A457" s="168" t="str">
        <x:f>A191</x:f>
        <x:v>COOKING-128#117</x:v>
      </x:c>
      <x:c r="B457" s="168" t="str">
        <x:f>IF(F67="","",F67)</x:f>
      </x:c>
      <x:c r="C457" s="168" t="str">
        <x:f>IF(AND(ISNUMBER(B457),B457=1),"COAGULATED_SET",IF(AND(ISNUMBER(B457),B457=0),"NOT ASSERTED","INVALID"))</x:f>
        <x:v>INVALID</x:v>
      </x:c>
      <x:c r="D457" s="168" t="str">
        <x:f>IF(AND(ISNUMBER(B457),OR(B457=0,B457=1)),"VALID","INVALID")</x:f>
        <x:v>INVALID</x:v>
      </x:c>
      <x:c r="E457" s="168" t="str">
        <x:f>IF(F191="","UNSPECIFIED",F191)</x:f>
        <x:v>UNSPECIFIED</x:v>
      </x:c>
      <x:c r="F457" s="168" t="str">
        <x:v>UNSPECIFIED</x:v>
      </x:c>
      <x:c r="G457" s="168" t="str">
        <x:f>M191</x:f>
        <x:v>COOKING-128 v0.1; object/lineage + Model/Rule + provenance</x:v>
      </x:c>
      <x:c r="H457" s="168" t="str">
        <x:v>SCOPED FIXTURE</x:v>
      </x:c>
      <x:c r="I457" s="168" t="str">
        <x:v>TRANSITION NOT EVALUATED</x:v>
      </x:c>
      <x:c r="J457" s="168" t="str">
        <x:f>C457</x:f>
        <x:v>INVALID</x:v>
      </x:c>
      <x:c r="K457" s="168"/>
      <x:c r="L457" s="168" t="str">
        <x:f>"B116 COAGULATED_SET: "&amp;C457</x:f>
        <x:v>B116 COAGULATED_SET: INVALID</x:v>
      </x:c>
      <x:c r="M457" s="168" t="str">
        <x:v>SR. Planned fixture; Reader does not execute Operators or infer physical results.</x:v>
      </x:c>
      <x:c r="N457" s="167"/>
      <x:c r="O457" s="167"/>
      <x:c r="P457" s="167"/>
      <x:c r="Q457" s="167"/>
      <x:c r="R457" s="167"/>
      <x:c r="S457" s="167"/>
      <x:c r="T457" s="167"/>
      <x:c r="U457" s="167"/>
    </x:row>
    <x:row r="458" ht="90" customHeight="1">
      <x:c r="A458" s="168" t="str">
        <x:f>A192</x:f>
        <x:v>COOKING-128#118</x:v>
      </x:c>
      <x:c r="B458" s="168" t="str">
        <x:f>IF(G67="","",G67)</x:f>
      </x:c>
      <x:c r="C458" s="168" t="str">
        <x:f>IF(AND(ISNUMBER(B458),B458=1),"GELATINIZED",IF(AND(ISNUMBER(B458),B458=0),"NOT ASSERTED","INVALID"))</x:f>
        <x:v>INVALID</x:v>
      </x:c>
      <x:c r="D458" s="168" t="str">
        <x:f>IF(AND(ISNUMBER(B458),OR(B458=0,B458=1)),"VALID","INVALID")</x:f>
        <x:v>INVALID</x:v>
      </x:c>
      <x:c r="E458" s="168" t="str">
        <x:f>IF(F192="","UNSPECIFIED",F192)</x:f>
        <x:v>UNSPECIFIED</x:v>
      </x:c>
      <x:c r="F458" s="168" t="str">
        <x:v>UNSPECIFIED</x:v>
      </x:c>
      <x:c r="G458" s="168" t="str">
        <x:f>M192</x:f>
        <x:v>COOKING-128 v0.1; object/lineage + Model/Rule + provenance</x:v>
      </x:c>
      <x:c r="H458" s="168" t="str">
        <x:v>SCOPED FIXTURE</x:v>
      </x:c>
      <x:c r="I458" s="168" t="str">
        <x:v>TRANSITION NOT EVALUATED</x:v>
      </x:c>
      <x:c r="J458" s="168" t="str">
        <x:f>C458</x:f>
        <x:v>INVALID</x:v>
      </x:c>
      <x:c r="K458" s="168"/>
      <x:c r="L458" s="168" t="str">
        <x:f>"B117 GELATINIZED: "&amp;C458</x:f>
        <x:v>B117 GELATINIZED: INVALID</x:v>
      </x:c>
      <x:c r="M458" s="168" t="str">
        <x:v>SR. Planned fixture; Reader does not execute Operators or infer physical results.</x:v>
      </x:c>
      <x:c r="N458" s="167"/>
      <x:c r="O458" s="167"/>
      <x:c r="P458" s="167"/>
      <x:c r="Q458" s="167"/>
      <x:c r="R458" s="167"/>
      <x:c r="S458" s="167"/>
      <x:c r="T458" s="167"/>
      <x:c r="U458" s="167"/>
    </x:row>
    <x:row r="459" ht="90" customHeight="1">
      <x:c r="A459" s="168" t="str">
        <x:f>A193</x:f>
        <x:v>COOKING-128#119</x:v>
      </x:c>
      <x:c r="B459" s="168" t="str">
        <x:f>IF(H67="","",H67)</x:f>
      </x:c>
      <x:c r="C459" s="168" t="str">
        <x:f>IF(AND(ISNUMBER(B459),B459=1),"REDUCED_CONCENTRATED",IF(AND(ISNUMBER(B459),B459=0),"NOT ASSERTED","INVALID"))</x:f>
        <x:v>INVALID</x:v>
      </x:c>
      <x:c r="D459" s="168" t="str">
        <x:f>IF(AND(ISNUMBER(B459),OR(B459=0,B459=1)),"VALID","INVALID")</x:f>
        <x:v>INVALID</x:v>
      </x:c>
      <x:c r="E459" s="168" t="str">
        <x:f>IF(F193="","UNSPECIFIED",F193)</x:f>
        <x:v>UNSPECIFIED</x:v>
      </x:c>
      <x:c r="F459" s="168" t="str">
        <x:v>UNSPECIFIED</x:v>
      </x:c>
      <x:c r="G459" s="168" t="str">
        <x:f>M193</x:f>
        <x:v>COOKING-128 v0.1; object/lineage + Model/Rule + provenance</x:v>
      </x:c>
      <x:c r="H459" s="168" t="str">
        <x:v>SCOPED FIXTURE</x:v>
      </x:c>
      <x:c r="I459" s="168" t="str">
        <x:v>TRANSITION NOT EVALUATED</x:v>
      </x:c>
      <x:c r="J459" s="168" t="str">
        <x:f>C459</x:f>
        <x:v>INVALID</x:v>
      </x:c>
      <x:c r="K459" s="168"/>
      <x:c r="L459" s="168" t="str">
        <x:f>"B118 REDUCED_CONCENTRATED: "&amp;C459</x:f>
        <x:v>B118 REDUCED_CONCENTRATED: INVALID</x:v>
      </x:c>
      <x:c r="M459" s="168" t="str">
        <x:v>DR. Planned fixture; Reader does not execute Operators or infer physical results.</x:v>
      </x:c>
      <x:c r="N459" s="167"/>
      <x:c r="O459" s="167"/>
      <x:c r="P459" s="167"/>
      <x:c r="Q459" s="167"/>
      <x:c r="R459" s="167"/>
      <x:c r="S459" s="167"/>
      <x:c r="T459" s="167"/>
      <x:c r="U459" s="167"/>
    </x:row>
    <x:row r="460" ht="90" customHeight="1">
      <x:c r="A460" s="168" t="str">
        <x:f>A194</x:f>
        <x:v>COOKING-128#120</x:v>
      </x:c>
      <x:c r="B460" s="168" t="str">
        <x:f>IF(I67="","",I67)</x:f>
      </x:c>
      <x:c r="C460" s="168" t="str">
        <x:f>IF(AND(ISNUMBER(B460),B460=1),"CRISPED",IF(AND(ISNUMBER(B460),B460=0),"NOT ASSERTED","INVALID"))</x:f>
        <x:v>INVALID</x:v>
      </x:c>
      <x:c r="D460" s="168" t="str">
        <x:f>IF(AND(ISNUMBER(B460),OR(B460=0,B460=1)),"VALID","INVALID")</x:f>
        <x:v>INVALID</x:v>
      </x:c>
      <x:c r="E460" s="168" t="str">
        <x:f>IF(F194="","UNSPECIFIED",F194)</x:f>
        <x:v>UNSPECIFIED</x:v>
      </x:c>
      <x:c r="F460" s="168" t="str">
        <x:v>UNSPECIFIED</x:v>
      </x:c>
      <x:c r="G460" s="168" t="str">
        <x:f>M194</x:f>
        <x:v>COOKING-128 v0.1; object/lineage + Model/Rule + provenance</x:v>
      </x:c>
      <x:c r="H460" s="168" t="str">
        <x:v>SCOPED FIXTURE</x:v>
      </x:c>
      <x:c r="I460" s="168" t="str">
        <x:v>TRANSITION NOT EVALUATED</x:v>
      </x:c>
      <x:c r="J460" s="168" t="str">
        <x:f>C460</x:f>
        <x:v>INVALID</x:v>
      </x:c>
      <x:c r="K460" s="168"/>
      <x:c r="L460" s="168" t="str">
        <x:f>"B119 CRISPED: "&amp;C460</x:f>
        <x:v>B119 CRISPED: INVALID</x:v>
      </x:c>
      <x:c r="M460" s="168" t="str">
        <x:v>DR. Planned fixture; Reader does not execute Operators or infer physical results.</x:v>
      </x:c>
      <x:c r="N460" s="167"/>
      <x:c r="O460" s="167"/>
      <x:c r="P460" s="167"/>
      <x:c r="Q460" s="167"/>
      <x:c r="R460" s="167"/>
      <x:c r="S460" s="167"/>
      <x:c r="T460" s="167"/>
      <x:c r="U460" s="167"/>
    </x:row>
    <x:row r="461" ht="90" customHeight="1">
      <x:c r="A461" s="168" t="str">
        <x:f>A195</x:f>
        <x:v>COOKING-128#121</x:v>
      </x:c>
      <x:c r="B461" s="168" t="str">
        <x:f>IF(J67="","",J67)</x:f>
      </x:c>
      <x:c r="C461" s="168" t="str">
        <x:f>IF(AND(ISNUMBER(B461),B461=1),"BROWNED",IF(AND(ISNUMBER(B461),B461=0),"NOT ASSERTED","INVALID"))</x:f>
        <x:v>INVALID</x:v>
      </x:c>
      <x:c r="D461" s="168" t="str">
        <x:f>IF(AND(ISNUMBER(B461),OR(B461=0,B461=1)),"VALID","INVALID")</x:f>
        <x:v>INVALID</x:v>
      </x:c>
      <x:c r="E461" s="168" t="str">
        <x:f>IF(F195="","UNSPECIFIED",F195)</x:f>
        <x:v>UNSPECIFIED</x:v>
      </x:c>
      <x:c r="F461" s="168" t="str">
        <x:v>UNSPECIFIED</x:v>
      </x:c>
      <x:c r="G461" s="168" t="str">
        <x:f>M195</x:f>
        <x:v>COOKING-128 v0.1; object/lineage + Model/Rule + provenance</x:v>
      </x:c>
      <x:c r="H461" s="168" t="str">
        <x:v>SCOPED FIXTURE</x:v>
      </x:c>
      <x:c r="I461" s="168" t="str">
        <x:v>TRANSITION NOT EVALUATED</x:v>
      </x:c>
      <x:c r="J461" s="168" t="str">
        <x:f>C461</x:f>
        <x:v>INVALID</x:v>
      </x:c>
      <x:c r="K461" s="168"/>
      <x:c r="L461" s="168" t="str">
        <x:f>"B120 BROWNED: "&amp;C461</x:f>
        <x:v>B120 BROWNED: INVALID</x:v>
      </x:c>
      <x:c r="M461" s="168" t="str">
        <x:v>XR. Planned fixture; Reader does not execute Operators or infer physical results.</x:v>
      </x:c>
      <x:c r="N461" s="167"/>
      <x:c r="O461" s="167"/>
      <x:c r="P461" s="167"/>
      <x:c r="Q461" s="167"/>
      <x:c r="R461" s="167"/>
      <x:c r="S461" s="167"/>
      <x:c r="T461" s="167"/>
      <x:c r="U461" s="167"/>
    </x:row>
    <x:row r="462" ht="90" customHeight="1">
      <x:c r="A462" s="168" t="str">
        <x:f>A196</x:f>
        <x:v>COOKING-128#122</x:v>
      </x:c>
      <x:c r="B462" s="168" t="str">
        <x:f>IF(K67="","",K67)</x:f>
      </x:c>
      <x:c r="C462" s="168" t="str">
        <x:f>IF(AND(ISNUMBER(B462),B462=1),"CARAMELIZED",IF(AND(ISNUMBER(B462),B462=0),"NOT ASSERTED","INVALID"))</x:f>
        <x:v>INVALID</x:v>
      </x:c>
      <x:c r="D462" s="168" t="str">
        <x:f>IF(AND(ISNUMBER(B462),OR(B462=0,B462=1)),"VALID","INVALID")</x:f>
        <x:v>INVALID</x:v>
      </x:c>
      <x:c r="E462" s="168" t="str">
        <x:f>IF(F196="","UNSPECIFIED",F196)</x:f>
        <x:v>UNSPECIFIED</x:v>
      </x:c>
      <x:c r="F462" s="168" t="str">
        <x:v>UNSPECIFIED</x:v>
      </x:c>
      <x:c r="G462" s="168" t="str">
        <x:f>M196</x:f>
        <x:v>COOKING-128 v0.1; object/lineage + Model/Rule + provenance</x:v>
      </x:c>
      <x:c r="H462" s="168" t="str">
        <x:v>SCOPED FIXTURE</x:v>
      </x:c>
      <x:c r="I462" s="168" t="str">
        <x:v>TRANSITION NOT EVALUATED</x:v>
      </x:c>
      <x:c r="J462" s="168" t="str">
        <x:f>C462</x:f>
        <x:v>INVALID</x:v>
      </x:c>
      <x:c r="K462" s="168"/>
      <x:c r="L462" s="168" t="str">
        <x:f>"B121 CARAMELIZED: "&amp;C462</x:f>
        <x:v>B121 CARAMELIZED: INVALID</x:v>
      </x:c>
      <x:c r="M462" s="168" t="str">
        <x:v>SR. Planned fixture; Reader does not execute Operators or infer physical results.</x:v>
      </x:c>
      <x:c r="N462" s="167"/>
      <x:c r="O462" s="167"/>
      <x:c r="P462" s="167"/>
      <x:c r="Q462" s="167"/>
      <x:c r="R462" s="167"/>
      <x:c r="S462" s="167"/>
      <x:c r="T462" s="167"/>
      <x:c r="U462" s="167"/>
    </x:row>
    <x:row r="463" ht="90" customHeight="1">
      <x:c r="A463" s="168" t="str">
        <x:f>A197</x:f>
        <x:v>COOKING-128#123</x:v>
      </x:c>
      <x:c r="B463" s="168" t="str">
        <x:f>IF(L67="","",L67)</x:f>
      </x:c>
      <x:c r="C463" s="168" t="str">
        <x:f>IF(AND(ISNUMBER(B463),B463=1),"CHARRED",IF(AND(ISNUMBER(B463),B463=0),"NOT ASSERTED","INVALID"))</x:f>
        <x:v>INVALID</x:v>
      </x:c>
      <x:c r="D463" s="168" t="str">
        <x:f>IF(AND(ISNUMBER(B463),OR(B463=0,B463=1)),"VALID","INVALID")</x:f>
        <x:v>INVALID</x:v>
      </x:c>
      <x:c r="E463" s="168" t="str">
        <x:f>IF(F197="","UNSPECIFIED",F197)</x:f>
        <x:v>UNSPECIFIED</x:v>
      </x:c>
      <x:c r="F463" s="168" t="str">
        <x:v>UNSPECIFIED</x:v>
      </x:c>
      <x:c r="G463" s="168" t="str">
        <x:f>M197</x:f>
        <x:v>COOKING-128 v0.1; object/lineage + Model/Rule + provenance</x:v>
      </x:c>
      <x:c r="H463" s="168" t="str">
        <x:v>SCOPED FIXTURE</x:v>
      </x:c>
      <x:c r="I463" s="168" t="str">
        <x:v>TRANSITION NOT EVALUATED</x:v>
      </x:c>
      <x:c r="J463" s="168" t="str">
        <x:f>C463</x:f>
        <x:v>INVALID</x:v>
      </x:c>
      <x:c r="K463" s="168"/>
      <x:c r="L463" s="168" t="str">
        <x:f>"B122 CHARRED: "&amp;C463</x:f>
        <x:v>B122 CHARRED: INVALID</x:v>
      </x:c>
      <x:c r="M463" s="168" t="str">
        <x:v>XR. Planned fixture; Reader does not execute Operators or infer physical results.</x:v>
      </x:c>
      <x:c r="N463" s="167"/>
      <x:c r="O463" s="167"/>
      <x:c r="P463" s="167"/>
      <x:c r="Q463" s="167"/>
      <x:c r="R463" s="167"/>
      <x:c r="S463" s="167"/>
      <x:c r="T463" s="167"/>
      <x:c r="U463" s="167"/>
    </x:row>
    <x:row r="464" ht="90" customHeight="1">
      <x:c r="A464" s="168" t="str">
        <x:f>A198</x:f>
        <x:v>COOKING-128#124</x:v>
      </x:c>
      <x:c r="B464" s="168" t="str">
        <x:f>IF(M67="","",M67)</x:f>
      </x:c>
      <x:c r="C464" s="168" t="str">
        <x:f>IF(AND(ISNUMBER(B464),B464=1),"BURNED",IF(AND(ISNUMBER(B464),B464=0),"NOT ASSERTED","INVALID"))</x:f>
        <x:v>INVALID</x:v>
      </x:c>
      <x:c r="D464" s="168" t="str">
        <x:f>IF(AND(ISNUMBER(B464),OR(B464=0,B464=1)),"VALID","INVALID")</x:f>
        <x:v>INVALID</x:v>
      </x:c>
      <x:c r="E464" s="168" t="str">
        <x:f>IF(F198="","UNSPECIFIED",F198)</x:f>
        <x:v>UNSPECIFIED</x:v>
      </x:c>
      <x:c r="F464" s="168" t="str">
        <x:v>UNSPECIFIED</x:v>
      </x:c>
      <x:c r="G464" s="168" t="str">
        <x:f>M198</x:f>
        <x:v>COOKING-128 v0.1; object/lineage + Model/Rule + provenance</x:v>
      </x:c>
      <x:c r="H464" s="168" t="str">
        <x:v>SCOPED FIXTURE</x:v>
      </x:c>
      <x:c r="I464" s="168" t="str">
        <x:v>TRANSITION NOT EVALUATED</x:v>
      </x:c>
      <x:c r="J464" s="168" t="str">
        <x:f>C464</x:f>
        <x:v>INVALID</x:v>
      </x:c>
      <x:c r="K464" s="168"/>
      <x:c r="L464" s="168" t="str">
        <x:f>"B123 BURNED: "&amp;C464</x:f>
        <x:v>B123 BURNED: INVALID</x:v>
      </x:c>
      <x:c r="M464" s="168" t="str">
        <x:v>XR. Planned fixture; Reader does not execute Operators or infer physical results.</x:v>
      </x:c>
      <x:c r="N464" s="167"/>
      <x:c r="O464" s="167"/>
      <x:c r="P464" s="167"/>
      <x:c r="Q464" s="167"/>
      <x:c r="R464" s="167"/>
      <x:c r="S464" s="167"/>
      <x:c r="T464" s="167"/>
      <x:c r="U464" s="167"/>
    </x:row>
    <x:row r="465" ht="90" customHeight="1">
      <x:c r="A465" s="168" t="str">
        <x:f>A199</x:f>
        <x:v>COOKING-128#125</x:v>
      </x:c>
      <x:c r="B465" s="168" t="str">
        <x:f>IF(N67="","",N67)</x:f>
      </x:c>
      <x:c r="C465" s="168" t="str">
        <x:f>IF(AND(ISNUMBER(B465),B465=1),"GLAZED",IF(AND(ISNUMBER(B465),B465=0),"NOT ASSERTED","INVALID"))</x:f>
        <x:v>INVALID</x:v>
      </x:c>
      <x:c r="D465" s="168" t="str">
        <x:f>IF(AND(ISNUMBER(B465),OR(B465=0,B465=1)),"VALID","INVALID")</x:f>
        <x:v>INVALID</x:v>
      </x:c>
      <x:c r="E465" s="168" t="str">
        <x:f>IF(F199="","UNSPECIFIED",F199)</x:f>
        <x:v>UNSPECIFIED</x:v>
      </x:c>
      <x:c r="F465" s="168" t="str">
        <x:v>UNSPECIFIED</x:v>
      </x:c>
      <x:c r="G465" s="168" t="str">
        <x:f>M199</x:f>
        <x:v>COOKING-128 v0.1; object/lineage + Model/Rule + provenance</x:v>
      </x:c>
      <x:c r="H465" s="168" t="str">
        <x:v>SCOPED FIXTURE</x:v>
      </x:c>
      <x:c r="I465" s="168" t="str">
        <x:v>TRANSITION NOT EVALUATED</x:v>
      </x:c>
      <x:c r="J465" s="168" t="str">
        <x:f>C465</x:f>
        <x:v>INVALID</x:v>
      </x:c>
      <x:c r="K465" s="168"/>
      <x:c r="L465" s="168" t="str">
        <x:f>"B124 GLAZED: "&amp;C465</x:f>
        <x:v>B124 GLAZED: INVALID</x:v>
      </x:c>
      <x:c r="M465" s="168" t="str">
        <x:v>SP. Planned fixture; Reader does not execute Operators or infer physical results.</x:v>
      </x:c>
      <x:c r="N465" s="167"/>
      <x:c r="O465" s="167"/>
      <x:c r="P465" s="167"/>
      <x:c r="Q465" s="167"/>
      <x:c r="R465" s="167"/>
      <x:c r="S465" s="167"/>
      <x:c r="T465" s="167"/>
      <x:c r="U465" s="167"/>
    </x:row>
    <x:row r="466" ht="90" customHeight="1">
      <x:c r="A466" s="168" t="str">
        <x:f>A200</x:f>
        <x:v>COOKING-128#126</x:v>
      </x:c>
      <x:c r="B466" s="168" t="str">
        <x:f>IF(O67="","",O67)</x:f>
      </x:c>
      <x:c r="C466" s="168" t="str">
        <x:f>IF(AND(ISNUMBER(B466),B466=1),"SAUCED_DRESSED",IF(AND(ISNUMBER(B466),B466=0),"NOT ASSERTED","INVALID"))</x:f>
        <x:v>INVALID</x:v>
      </x:c>
      <x:c r="D466" s="168" t="str">
        <x:f>IF(AND(ISNUMBER(B466),OR(B466=0,B466=1)),"VALID","INVALID")</x:f>
        <x:v>INVALID</x:v>
      </x:c>
      <x:c r="E466" s="168" t="str">
        <x:f>IF(F200="","UNSPECIFIED",F200)</x:f>
        <x:v>UNSPECIFIED</x:v>
      </x:c>
      <x:c r="F466" s="168" t="str">
        <x:v>UNSPECIFIED</x:v>
      </x:c>
      <x:c r="G466" s="168" t="str">
        <x:f>M200</x:f>
        <x:v>COOKING-128 v0.1; object/lineage + Model/Rule + provenance</x:v>
      </x:c>
      <x:c r="H466" s="168" t="str">
        <x:v>SCOPED FIXTURE</x:v>
      </x:c>
      <x:c r="I466" s="168" t="str">
        <x:v>TRANSITION NOT EVALUATED</x:v>
      </x:c>
      <x:c r="J466" s="168" t="str">
        <x:f>C466</x:f>
        <x:v>INVALID</x:v>
      </x:c>
      <x:c r="K466" s="168"/>
      <x:c r="L466" s="168" t="str">
        <x:f>"B125 SAUCED_DRESSED: "&amp;C466</x:f>
        <x:v>B125 SAUCED_DRESSED: INVALID</x:v>
      </x:c>
      <x:c r="M466" s="168" t="str">
        <x:v>SP. Planned fixture; Reader does not execute Operators or infer physical results.</x:v>
      </x:c>
      <x:c r="N466" s="167"/>
      <x:c r="O466" s="167"/>
      <x:c r="P466" s="167"/>
      <x:c r="Q466" s="167"/>
      <x:c r="R466" s="167"/>
      <x:c r="S466" s="167"/>
      <x:c r="T466" s="167"/>
      <x:c r="U466" s="167"/>
    </x:row>
    <x:row r="467" ht="90" customHeight="1">
      <x:c r="A467" s="168" t="str">
        <x:f>A201</x:f>
        <x:v>COOKING-128#127</x:v>
      </x:c>
      <x:c r="B467" s="168" t="str">
        <x:f>IF(P67="","",P67)</x:f>
      </x:c>
      <x:c r="C467" s="168" t="str">
        <x:f>IF(AND(ISNUMBER(B467),B467=1),"GARNISHED",IF(AND(ISNUMBER(B467),B467=0),"NOT ASSERTED","INVALID"))</x:f>
        <x:v>INVALID</x:v>
      </x:c>
      <x:c r="D467" s="168" t="str">
        <x:f>IF(AND(ISNUMBER(B467),OR(B467=0,B467=1)),"VALID","INVALID")</x:f>
        <x:v>INVALID</x:v>
      </x:c>
      <x:c r="E467" s="168" t="str">
        <x:f>IF(F201="","UNSPECIFIED",F201)</x:f>
        <x:v>UNSPECIFIED</x:v>
      </x:c>
      <x:c r="F467" s="168" t="str">
        <x:v>UNSPECIFIED</x:v>
      </x:c>
      <x:c r="G467" s="168" t="str">
        <x:f>M201</x:f>
        <x:v>COOKING-128 v0.1; object/lineage + Model/Rule + provenance</x:v>
      </x:c>
      <x:c r="H467" s="168" t="str">
        <x:v>SCOPED FIXTURE</x:v>
      </x:c>
      <x:c r="I467" s="168" t="str">
        <x:v>TRANSITION NOT EVALUATED</x:v>
      </x:c>
      <x:c r="J467" s="168" t="str">
        <x:f>C467</x:f>
        <x:v>INVALID</x:v>
      </x:c>
      <x:c r="K467" s="168"/>
      <x:c r="L467" s="168" t="str">
        <x:f>"B126 GARNISHED: "&amp;C467</x:f>
        <x:v>B126 GARNISHED: INVALID</x:v>
      </x:c>
      <x:c r="M467" s="168" t="str">
        <x:v>SP. Planned fixture; Reader does not execute Operators or infer physical results.</x:v>
      </x:c>
      <x:c r="N467" s="167"/>
      <x:c r="O467" s="167"/>
      <x:c r="P467" s="167"/>
      <x:c r="Q467" s="167"/>
      <x:c r="R467" s="167"/>
      <x:c r="S467" s="167"/>
      <x:c r="T467" s="167"/>
      <x:c r="U467" s="167"/>
    </x:row>
    <x:row r="468" ht="90" customHeight="1">
      <x:c r="A468" s="168" t="str">
        <x:f>A202</x:f>
        <x:v>COOKING-128#128</x:v>
      </x:c>
      <x:c r="B468" s="168" t="str">
        <x:f>IF(Q67="","",Q67)</x:f>
      </x:c>
      <x:c r="C468" s="168" t="str">
        <x:f>IF(AND(ISNUMBER(B468),B468=1),"PLATED",IF(AND(ISNUMBER(B468),B468=0),"NOT ASSERTED","INVALID"))</x:f>
        <x:v>INVALID</x:v>
      </x:c>
      <x:c r="D468" s="168" t="str">
        <x:f>IF(AND(ISNUMBER(B468),OR(B468=0,B468=1)),"VALID","INVALID")</x:f>
        <x:v>INVALID</x:v>
      </x:c>
      <x:c r="E468" s="168" t="str">
        <x:f>IF(F202="","UNSPECIFIED",F202)</x:f>
        <x:v>UNSPECIFIED</x:v>
      </x:c>
      <x:c r="F468" s="168" t="str">
        <x:v>UNSPECIFIED</x:v>
      </x:c>
      <x:c r="G468" s="168" t="str">
        <x:f>M202</x:f>
        <x:v>COOKING-128 v0.1; object/lineage + Model/Rule + provenance</x:v>
      </x:c>
      <x:c r="H468" s="168" t="str">
        <x:v>SCOPED FIXTURE</x:v>
      </x:c>
      <x:c r="I468" s="168" t="str">
        <x:v>TRANSITION NOT EVALUATED</x:v>
      </x:c>
      <x:c r="J468" s="168" t="str">
        <x:f>C468</x:f>
        <x:v>INVALID</x:v>
      </x:c>
      <x:c r="K468" s="168"/>
      <x:c r="L468" s="168" t="str">
        <x:f>"B127 PLATED: "&amp;C468</x:f>
        <x:v>B127 PLATED: INVALID</x:v>
      </x:c>
      <x:c r="M468" s="168" t="str">
        <x:v>WS. Planned fixture; Reader does not execute Operators or infer physical results.</x:v>
      </x:c>
      <x:c r="N468" s="167"/>
      <x:c r="O468" s="167"/>
      <x:c r="P468" s="167"/>
      <x:c r="Q468" s="167"/>
      <x:c r="R468" s="167"/>
      <x:c r="S468" s="167"/>
      <x:c r="T468" s="167"/>
      <x:c r="U468" s="167"/>
    </x:row>
    <x:row r="469">
      <x:c r="A469" s="167"/>
      <x:c r="B469" s="167"/>
      <x:c r="C469" s="167"/>
      <x:c r="D469" s="167"/>
      <x:c r="E469" s="167"/>
      <x:c r="F469" s="167"/>
      <x:c r="G469" s="167"/>
      <x:c r="H469" s="167"/>
      <x:c r="I469" s="167"/>
      <x:c r="J469" s="167"/>
      <x:c r="K469" s="167"/>
      <x:c r="L469" s="167"/>
      <x:c r="M469" s="167"/>
      <x:c r="N469" s="167"/>
      <x:c r="O469" s="167"/>
      <x:c r="P469" s="167"/>
      <x:c r="Q469" s="167"/>
      <x:c r="R469" s="167"/>
      <x:c r="S469" s="167"/>
      <x:c r="T469" s="167"/>
      <x:c r="U469" s="167"/>
    </x:row>
    <x:row r="470">
      <x:c r="A470" s="167"/>
      <x:c r="B470" s="167"/>
      <x:c r="C470" s="167"/>
      <x:c r="D470" s="167"/>
      <x:c r="E470" s="167"/>
      <x:c r="F470" s="167"/>
      <x:c r="G470" s="167"/>
      <x:c r="H470" s="167"/>
      <x:c r="I470" s="167"/>
      <x:c r="J470" s="167"/>
      <x:c r="K470" s="167"/>
      <x:c r="L470" s="167"/>
      <x:c r="M470" s="167"/>
      <x:c r="N470" s="167"/>
      <x:c r="O470" s="167"/>
      <x:c r="P470" s="167"/>
      <x:c r="Q470" s="167"/>
      <x:c r="R470" s="167"/>
      <x:c r="S470" s="167"/>
      <x:c r="T470" s="167"/>
      <x:c r="U470" s="167"/>
    </x:row>
    <x:row r="471">
      <x:c r="A471" s="167"/>
      <x:c r="B471" s="167"/>
      <x:c r="C471" s="167"/>
      <x:c r="D471" s="167"/>
      <x:c r="E471" s="167"/>
      <x:c r="F471" s="167"/>
      <x:c r="G471" s="167"/>
      <x:c r="H471" s="167"/>
      <x:c r="I471" s="167"/>
      <x:c r="J471" s="167"/>
      <x:c r="K471" s="167"/>
      <x:c r="L471" s="167"/>
      <x:c r="M471" s="167"/>
      <x:c r="N471" s="167"/>
      <x:c r="O471" s="167"/>
      <x:c r="P471" s="167"/>
      <x:c r="Q471" s="167"/>
      <x:c r="R471" s="167"/>
      <x:c r="S471" s="167"/>
      <x:c r="T471" s="167"/>
      <x:c r="U471" s="167"/>
    </x:row>
    <x:row r="472" ht="24" customHeight="1">
      <x:c r="A472" s="167" t="inlineStr">
        <x:is>
          <x:t xml:space="preserve">TEMPLATE CONTRACT</x:t>
        </x:is>
      </x:c>
      <x:c r="B472" s="167"/>
      <x:c r="C472" s="167"/>
      <x:c r="D472" s="167"/>
      <x:c r="E472" s="167"/>
      <x:c r="F472" s="167"/>
      <x:c r="G472" s="167"/>
      <x:c r="H472" s="167"/>
      <x:c r="I472" s="167"/>
      <x:c r="J472" s="167"/>
      <x:c r="K472" s="167"/>
      <x:c r="L472" s="167"/>
      <x:c r="M472" s="167"/>
      <x:c r="N472" s="167"/>
      <x:c r="O472" s="167"/>
      <x:c r="P472" s="167"/>
      <x:c r="Q472" s="167"/>
      <x:c r="R472" s="167"/>
      <x:c r="S472" s="167"/>
      <x:c r="T472" s="167"/>
      <x:c r="U472" s="167"/>
    </x:row>
    <x:row r="473">
      <x:c r="A473" s="167" t="inlineStr">
        <x:is>
          <x:t xml:space="preserve">Trust is assigned at |▪︎▪︎| BitGroup level; the visual Trust lane only projects that assignment across constituent coordinates.</x:t>
        </x:is>
      </x:c>
      <x:c r="B473" s="167"/>
      <x:c r="C473" s="167"/>
      <x:c r="D473" s="167"/>
      <x:c r="E473" s="167"/>
      <x:c r="F473" s="167"/>
      <x:c r="G473" s="167"/>
      <x:c r="H473" s="167"/>
      <x:c r="I473" s="167"/>
      <x:c r="J473" s="167"/>
      <x:c r="K473" s="167"/>
      <x:c r="L473" s="167"/>
      <x:c r="M473" s="167"/>
      <x:c r="N473" s="167"/>
      <x:c r="O473" s="167"/>
      <x:c r="P473" s="167"/>
      <x:c r="Q473" s="167"/>
      <x:c r="R473" s="167"/>
      <x:c r="S473" s="167"/>
      <x:c r="T473" s="167"/>
      <x:c r="U473" s="167"/>
    </x:row>
    <x:row r="474">
      <x:c r="A474" s="167" t="inlineStr">
        <x:is>
          <x:t xml:space="preserve">Bit Type codes come from 🛠️A. Trust codes come from 🛠️B. Links are registered in 🔗A.</x:t>
        </x:is>
      </x:c>
      <x:c r="B474" s="167"/>
      <x:c r="C474" s="167"/>
      <x:c r="D474" s="167"/>
      <x:c r="E474" s="167"/>
      <x:c r="F474" s="167"/>
      <x:c r="G474" s="167"/>
      <x:c r="H474" s="167"/>
      <x:c r="I474" s="167"/>
      <x:c r="J474" s="167"/>
      <x:c r="K474" s="167"/>
      <x:c r="L474" s="167"/>
      <x:c r="M474" s="167"/>
      <x:c r="N474" s="167"/>
      <x:c r="O474" s="167"/>
      <x:c r="P474" s="167"/>
      <x:c r="Q474" s="167"/>
      <x:c r="R474" s="167"/>
      <x:c r="S474" s="167"/>
      <x:c r="T474" s="167"/>
      <x:c r="U474" s="167"/>
    </x:row>
    <x:row r="475">
      <x:c r="A475" s="167" t="str">
        <x:v>State lanes are editable planned test inputs. Reader values recalculate in Excel; the site displays stored values/caches.</x:v>
      </x:c>
      <x:c r="B475" s="167"/>
      <x:c r="C475" s="167"/>
      <x:c r="D475" s="167"/>
      <x:c r="E475" s="167"/>
      <x:c r="F475" s="167"/>
      <x:c r="G475" s="167"/>
      <x:c r="H475" s="167"/>
      <x:c r="I475" s="167"/>
      <x:c r="J475" s="167"/>
      <x:c r="K475" s="167"/>
      <x:c r="L475" s="167"/>
      <x:c r="M475" s="167"/>
      <x:c r="N475" s="167"/>
      <x:c r="O475" s="167"/>
      <x:c r="P475" s="167"/>
      <x:c r="Q475" s="167"/>
      <x:c r="R475" s="167"/>
      <x:c r="S475" s="167"/>
      <x:c r="T475" s="167"/>
      <x:c r="U475" s="167"/>
    </x:row>
    <x:row r="476">
      <x:c r="A476" s="167" t="inlineStr">
        <x:is>
          <x:t xml:space="preserve">If a real SK cannot fit this grammar without special-case hacking, PATCH the Builder shell rather than the SK.</x:t>
        </x:is>
      </x:c>
      <x:c r="B476" s="167"/>
      <x:c r="C476" s="167"/>
      <x:c r="D476" s="167"/>
      <x:c r="E476" s="167"/>
      <x:c r="F476" s="167"/>
      <x:c r="G476" s="167"/>
      <x:c r="H476" s="167"/>
      <x:c r="I476" s="167"/>
      <x:c r="J476" s="167"/>
      <x:c r="K476" s="167"/>
      <x:c r="L476" s="167"/>
      <x:c r="M476" s="167"/>
      <x:c r="N476" s="167"/>
      <x:c r="O476" s="167"/>
      <x:c r="P476" s="167"/>
      <x:c r="Q476" s="167"/>
      <x:c r="R476" s="167"/>
      <x:c r="S476" s="167"/>
      <x:c r="T476" s="167"/>
      <x:c r="U476" s="167"/>
    </x:row>
    <x:row r="479">
      <x:c r="A479" t="str">
        <x:v>COOKING contract and worked fixture</x:v>
      </x:c>
    </x:row>
    <x:row r="480" ht="38" customHeight="1">
      <x:c r="A480" s="175" t="str">
        <x:v>Planned onion: SMALL_DICE + SAUTEED + SOFTENED. SOFTENED is a separate Model/Rule result, never inferred from SAUTEED.</x:v>
      </x:c>
      <x:c r="B480" s="175"/>
      <x:c r="C480" s="175"/>
      <x:c r="D480" s="175"/>
      <x:c r="E480" s="175"/>
      <x:c r="F480" s="175"/>
      <x:c r="G480" s="175"/>
      <x:c r="H480" s="175"/>
      <x:c r="I480" s="175"/>
      <x:c r="J480" s="175"/>
      <x:c r="K480" s="175"/>
      <x:c r="L480" s="175"/>
      <x:c r="M480" s="175"/>
      <x:c r="N480" s="175"/>
      <x:c r="O480" s="175"/>
      <x:c r="P480" s="175"/>
      <x:c r="Q480" s="175"/>
    </x:row>
    <x:row r="481" ht="38" customHeight="1">
      <x:c r="A481" s="175" t="str">
        <x:v>All-zero means no named states asserted. Actual, simulated, predicted and planned words need external provenance. Never OR parent words to create a batch.</x:v>
      </x:c>
      <x:c r="B481" s="175"/>
      <x:c r="C481" s="175"/>
      <x:c r="D481" s="175"/>
      <x:c r="E481" s="175"/>
      <x:c r="F481" s="175"/>
      <x:c r="G481" s="175"/>
      <x:c r="H481" s="175"/>
      <x:c r="I481" s="175"/>
      <x:c r="J481" s="175"/>
      <x:c r="K481" s="175"/>
      <x:c r="L481" s="175"/>
      <x:c r="M481" s="175"/>
      <x:c r="N481" s="175"/>
      <x:c r="O481" s="175"/>
      <x:c r="P481" s="175"/>
      <x:c r="Q481" s="175"/>
    </x:row>
    <x:row r="484" ht="110" customHeight="1">
      <x:c r="A484" s="177" t="str">
        <x:v>Group</x:v>
      </x:c>
      <x:c r="B484" s="177" t="str">
        <x:v>Bits</x:v>
      </x:c>
      <x:c r="C484" s="177" t="str">
        <x:v>Name</x:v>
      </x:c>
      <x:c r="D484" s="177" t="str">
        <x:v>Purpose</x:v>
      </x:c>
    </x:row>
    <x:row r="485" ht="110" customHeight="1">
      <x:c r="A485" s="175" t="str">
        <x:v>Group 0</x:v>
      </x:c>
      <x:c r="B485" s="175" t="str">
        <x:v>B000-B015</x:v>
      </x:c>
      <x:c r="C485" s="175" t="str">
        <x:v>Primary Cut Geometry</x:v>
      </x:c>
      <x:c r="D485" s="175" t="str">
        <x:v>Coarse-to-fine sectioning, slice geometry, and cut modifiers.</x:v>
      </x:c>
    </x:row>
    <x:row r="486" ht="110" customHeight="1">
      <x:c r="A486" s="175" t="str">
        <x:v>Group 1</x:v>
      </x:c>
      <x:c r="B486" s="175" t="str">
        <x:v>B016-B031</x:v>
      </x:c>
      <x:c r="C486" s="175" t="str">
        <x:v>Precision Cuts and Comminution</x:v>
      </x:c>
      <x:c r="D486" s="175" t="str">
        <x:v>Structured sticks and dice, mincing, crushing, grating, shredding, grinding, milling, and ricing.</x:v>
      </x:c>
    </x:row>
    <x:row r="487" ht="110" customHeight="1">
      <x:c r="A487" s="175" t="str">
        <x:v>Group 2</x:v>
      </x:c>
      <x:c r="B487" s="175" t="str">
        <x:v>B032-B047</x:v>
      </x:c>
      <x:c r="C487" s="175" t="str">
        <x:v>Surface Preparation and Forming</x:v>
      </x:c>
      <x:c r="D487" s="175" t="str">
        <x:v>Removal, butchery/prep, mechanical shaping, stuffing, and structural securing.</x:v>
      </x:c>
    </x:row>
    <x:row r="488" ht="110" customHeight="1">
      <x:c r="A488" s="175" t="str">
        <x:v>Group 3</x:v>
      </x:c>
      <x:c r="B488" s="175" t="str">
        <x:v>B048-B063</x:v>
      </x:c>
      <x:c r="C488" s="175" t="str">
        <x:v>Mixing and Mechanical Transformation</x:v>
      </x:c>
      <x:c r="D488" s="175" t="str">
        <x:v>Mixing process history, texture refinement, aeration, emulsion, and foam state.</x:v>
      </x:c>
    </x:row>
    <x:row r="489" ht="110" customHeight="1">
      <x:c r="A489" s="175" t="str">
        <x:v>Group 4</x:v>
      </x:c>
      <x:c r="B489" s="175" t="str">
        <x:v>B064-B079</x:v>
      </x:c>
      <x:c r="C489" s="175" t="str">
        <x:v>Conditioning, Coating, and Preservation</x:v>
      </x:c>
      <x:c r="D489" s="175" t="str">
        <x:v>Hydration, extraction, seasoning/preservation processes, and current coating stage.</x:v>
      </x:c>
    </x:row>
    <x:row r="490" ht="110" customHeight="1">
      <x:c r="A490" s="175" t="str">
        <x:v>Group 5</x:v>
      </x:c>
      <x:c r="B490" s="175" t="str">
        <x:v>B080-B095</x:v>
      </x:c>
      <x:c r="C490" s="175" t="str">
        <x:v>Bulk, Moist, Enclosed, and Long-Duration Thermal Methods</x:v>
      </x:c>
      <x:c r="D490" s="175" t="str">
        <x:v>Thermal method history for liquid, steam, pressure, enclosed, smoke, and drying processes.</x:v>
      </x:c>
    </x:row>
    <x:row r="491" ht="110" customHeight="1">
      <x:c r="A491" s="175" t="str">
        <x:v>Group 6</x:v>
      </x:c>
      <x:c r="B491" s="175" t="str">
        <x:v>B096-B111</x:v>
      </x:c>
      <x:c r="C491" s="175" t="str">
        <x:v>Surface, Fat, and Direct High-Heat Methods</x:v>
      </x:c>
      <x:c r="D491" s="175" t="str">
        <x:v>Thermal method history for pan, fry, radiant, flame, grill, barbecue, and related methods.</x:v>
      </x:c>
    </x:row>
    <x:row r="492" ht="110" customHeight="1">
      <x:c r="A492" s="175" t="str">
        <x:v>Group 7</x:v>
      </x:c>
      <x:c r="B492" s="175" t="str">
        <x:v>B112-B127</x:v>
      </x:c>
      <x:c r="C492" s="175" t="str">
        <x:v>Resultant Transformations and Finishing States</x:v>
      </x:c>
      <x:c r="D492" s="175" t="str">
        <x:v>Model-derived material results, surface heat severity, finishing processes, and plating workflow.</x:v>
      </x:c>
    </x:row>
    <x:row r="493" ht="110" customHeight="1"/>
    <x:row r="494" ht="110" customHeight="1"/>
    <x:row r="495" ht="110" customHeight="1">
      <x:c r="A495" s="177" t="str">
        <x:v>Edge ID</x:v>
      </x:c>
      <x:c r="B495" s="177" t="str">
        <x:v>Source</x:v>
      </x:c>
      <x:c r="C495" s="177" t="str">
        <x:v>Target</x:v>
      </x:c>
      <x:c r="D495" s="177" t="str">
        <x:v>Type</x:v>
      </x:c>
      <x:c r="E495" s="177" t="str">
        <x:v>Meaning</x:v>
      </x:c>
      <x:c r="F495" s="177" t="str">
        <x:v>Key rule</x:v>
      </x:c>
    </x:row>
    <x:row r="496" ht="110" customHeight="1">
      <x:c r="A496" s="175" t="str">
        <x:v>E-GEO-001</x:v>
      </x:c>
      <x:c r="B496" s="175" t="str">
        <x:v>HALVED</x:v>
      </x:c>
      <x:c r="C496" s="175" t="str">
        <x:v>QUARTERED</x:v>
      </x:c>
      <x:c r="D496" s="175" t="str">
        <x:v>XR</x:v>
      </x:c>
      <x:c r="E496" s="175" t="str">
        <x:v>Quartering refines a halved object into four major portions.</x:v>
      </x:c>
      <x:c r="F496" s="175" t="str">
        <x:v>Target must be physically realizable; clear prior GEO_PRIMARY; set QUARTERED.</x:v>
      </x:c>
    </x:row>
    <x:row r="497" ht="110" customHeight="1">
      <x:c r="A497" s="175" t="str">
        <x:v>E-GEO-002</x:v>
      </x:c>
      <x:c r="B497" s="175" t="str">
        <x:v>LARGE_CHUNKED</x:v>
      </x:c>
      <x:c r="C497" s="175" t="str">
        <x:v>ROUGH_CHOPPED</x:v>
      </x:c>
      <x:c r="D497" s="175" t="str">
        <x:v>XR</x:v>
      </x:c>
      <x:c r="E497" s="175" t="str">
        <x:v>Coarse irregular reduction.</x:v>
      </x:c>
      <x:c r="F497" s="175" t="str">
        <x:v>Forward-only under reduction Operators.</x:v>
      </x:c>
    </x:row>
    <x:row r="498" ht="110" customHeight="1">
      <x:c r="A498" s="175" t="str">
        <x:v>E-GEO-003</x:v>
      </x:c>
      <x:c r="B498" s="175" t="str">
        <x:v>ROUGH_CHOPPED</x:v>
      </x:c>
      <x:c r="C498" s="175" t="str">
        <x:v>MEDIUM_CHOPPED</x:v>
      </x:c>
      <x:c r="D498" s="175" t="str">
        <x:v>XR</x:v>
      </x:c>
      <x:c r="E498" s="175" t="str">
        <x:v>Chop refinement.</x:v>
      </x:c>
      <x:c r="F498" s="175" t="str">
        <x:v>Forward-only; skips allowed.</x:v>
      </x:c>
    </x:row>
    <x:row r="499" ht="110" customHeight="1">
      <x:c r="A499" s="175" t="str">
        <x:v>E-GEO-004</x:v>
      </x:c>
      <x:c r="B499" s="175" t="str">
        <x:v>MEDIUM_CHOPPED</x:v>
      </x:c>
      <x:c r="C499" s="175" t="str">
        <x:v>FINE_CHOPPED</x:v>
      </x:c>
      <x:c r="D499" s="175" t="str">
        <x:v>XR</x:v>
      </x:c>
      <x:c r="E499" s="175" t="str">
        <x:v>Chop refinement.</x:v>
      </x:c>
      <x:c r="F499" s="175" t="str">
        <x:v>Forward-only.</x:v>
      </x:c>
    </x:row>
    <x:row r="500" ht="110" customHeight="1">
      <x:c r="A500" s="175" t="str">
        <x:v>E-GEO-005</x:v>
      </x:c>
      <x:c r="B500" s="175" t="str">
        <x:v>THICK_SLICED</x:v>
      </x:c>
      <x:c r="C500" s="175" t="str">
        <x:v>MEDIUM_SLICED</x:v>
      </x:c>
      <x:c r="D500" s="175" t="str">
        <x:v>XR</x:v>
      </x:c>
      <x:c r="E500" s="175" t="str">
        <x:v>Slice thickness refinement.</x:v>
      </x:c>
      <x:c r="F500" s="175" t="str">
        <x:v>Clear prior slice member; preserve compatible modifiers.</x:v>
      </x:c>
    </x:row>
    <x:row r="501" ht="110" customHeight="1">
      <x:c r="A501" s="175" t="str">
        <x:v>E-GEO-006</x:v>
      </x:c>
      <x:c r="B501" s="175" t="str">
        <x:v>MEDIUM_SLICED</x:v>
      </x:c>
      <x:c r="C501" s="175" t="str">
        <x:v>THIN_SLICED</x:v>
      </x:c>
      <x:c r="D501" s="175" t="str">
        <x:v>XR</x:v>
      </x:c>
      <x:c r="E501" s="175" t="str">
        <x:v>Slice thickness refinement.</x:v>
      </x:c>
      <x:c r="F501" s="175" t="str">
        <x:v>Clear prior slice member.</x:v>
      </x:c>
    </x:row>
    <x:row r="502" ht="110" customHeight="1">
      <x:c r="A502" s="175" t="str">
        <x:v>E-GEO-007</x:v>
      </x:c>
      <x:c r="B502" s="175" t="str">
        <x:v>THIN_SLICED</x:v>
      </x:c>
      <x:c r="C502" s="175" t="str">
        <x:v>SHAVED</x:v>
      </x:c>
      <x:c r="D502" s="175" t="str">
        <x:v>XR</x:v>
      </x:c>
      <x:c r="E502" s="175" t="str">
        <x:v>Finest named planar refinement.</x:v>
      </x:c>
      <x:c r="F502" s="175" t="str">
        <x:v>Clear prior slice member.</x:v>
      </x:c>
    </x:row>
    <x:row r="503" ht="110" customHeight="1">
      <x:c r="A503" s="175" t="str">
        <x:v>E-STICK-001</x:v>
      </x:c>
      <x:c r="B503" s="175" t="str">
        <x:v>BATON</x:v>
      </x:c>
      <x:c r="C503" s="175" t="str">
        <x:v>BATONNET</x:v>
      </x:c>
      <x:c r="D503" s="175" t="str">
        <x:v>XR</x:v>
      </x:c>
      <x:c r="E503" s="175" t="str">
        <x:v>Stick refinement.</x:v>
      </x:c>
      <x:c r="F503" s="175" t="str">
        <x:v>Forward-only.</x:v>
      </x:c>
    </x:row>
    <x:row r="504" ht="110" customHeight="1">
      <x:c r="A504" s="175" t="str">
        <x:v>E-STICK-002</x:v>
      </x:c>
      <x:c r="B504" s="175" t="str">
        <x:v>BATONNET</x:v>
      </x:c>
      <x:c r="C504" s="175" t="str">
        <x:v>JULIENNE</x:v>
      </x:c>
      <x:c r="D504" s="175" t="str">
        <x:v>XR</x:v>
      </x:c>
      <x:c r="E504" s="175" t="str">
        <x:v>Stick refinement.</x:v>
      </x:c>
      <x:c r="F504" s="175" t="str">
        <x:v>Forward-only.</x:v>
      </x:c>
    </x:row>
    <x:row r="505" ht="110" customHeight="1">
      <x:c r="A505" s="175" t="str">
        <x:v>E-STICK-003</x:v>
      </x:c>
      <x:c r="B505" s="175" t="str">
        <x:v>JULIENNE</x:v>
      </x:c>
      <x:c r="C505" s="175" t="str">
        <x:v>FINE_JULIENNE</x:v>
      </x:c>
      <x:c r="D505" s="175" t="str">
        <x:v>XR</x:v>
      </x:c>
      <x:c r="E505" s="175" t="str">
        <x:v>Stick refinement.</x:v>
      </x:c>
      <x:c r="F505" s="175" t="str">
        <x:v>Forward-only.</x:v>
      </x:c>
    </x:row>
    <x:row r="506" ht="110" customHeight="1">
      <x:c r="A506" s="175" t="str">
        <x:v>E-DICE-001</x:v>
      </x:c>
      <x:c r="B506" s="175" t="str">
        <x:v>LARGE_DICE</x:v>
      </x:c>
      <x:c r="C506" s="175" t="str">
        <x:v>MEDIUM_DICE</x:v>
      </x:c>
      <x:c r="D506" s="175" t="str">
        <x:v>XR</x:v>
      </x:c>
      <x:c r="E506" s="175" t="str">
        <x:v>Dice refinement.</x:v>
      </x:c>
      <x:c r="F506" s="175" t="str">
        <x:v>Forward-only.</x:v>
      </x:c>
    </x:row>
    <x:row r="507" ht="110" customHeight="1">
      <x:c r="A507" s="175" t="str">
        <x:v>E-DICE-002</x:v>
      </x:c>
      <x:c r="B507" s="175" t="str">
        <x:v>MEDIUM_DICE</x:v>
      </x:c>
      <x:c r="C507" s="175" t="str">
        <x:v>SMALL_DICE</x:v>
      </x:c>
      <x:c r="D507" s="175" t="str">
        <x:v>XR</x:v>
      </x:c>
      <x:c r="E507" s="175" t="str">
        <x:v>Dice refinement.</x:v>
      </x:c>
      <x:c r="F507" s="175" t="str">
        <x:v>Forward-only.</x:v>
      </x:c>
    </x:row>
    <x:row r="508" ht="110" customHeight="1">
      <x:c r="A508" s="175" t="str">
        <x:v>E-DICE-003</x:v>
      </x:c>
      <x:c r="B508" s="175" t="str">
        <x:v>SMALL_DICE</x:v>
      </x:c>
      <x:c r="C508" s="175" t="str">
        <x:v>BRUNOISE</x:v>
      </x:c>
      <x:c r="D508" s="175" t="str">
        <x:v>XR</x:v>
      </x:c>
      <x:c r="E508" s="175" t="str">
        <x:v>Fine dice refinement.</x:v>
      </x:c>
      <x:c r="F508" s="175" t="str">
        <x:v>Dimensional Model controls exact threshold/label mapping.</x:v>
      </x:c>
    </x:row>
    <x:row r="509" ht="110" customHeight="1">
      <x:c r="A509" s="175" t="str">
        <x:v>E-DICE-004</x:v>
      </x:c>
      <x:c r="B509" s="175" t="str">
        <x:v>BRUNOISE</x:v>
      </x:c>
      <x:c r="C509" s="175" t="str">
        <x:v>MINCED</x:v>
      </x:c>
      <x:c r="D509" s="175" t="str">
        <x:v>XR</x:v>
      </x:c>
      <x:c r="E509" s="175" t="str">
        <x:v>Loss of regular cubical geometry into very fine discrete particles.</x:v>
      </x:c>
      <x:c r="F509" s="175" t="str">
        <x:v>Forward-only.</x:v>
      </x:c>
    </x:row>
    <x:row r="510" ht="110" customHeight="1">
      <x:c r="A510" s="175" t="str">
        <x:v>E-DICE-005</x:v>
      </x:c>
      <x:c r="B510" s="175" t="str">
        <x:v>MINCED</x:v>
      </x:c>
      <x:c r="C510" s="175" t="str">
        <x:v>MICRO_MINCED</x:v>
      </x:c>
      <x:c r="D510" s="175" t="str">
        <x:v>XR</x:v>
      </x:c>
      <x:c r="E510" s="175" t="str">
        <x:v>Further discrete particle refinement.</x:v>
      </x:c>
      <x:c r="F510" s="175" t="str">
        <x:v>Forward-only.</x:v>
      </x:c>
    </x:row>
    <x:row r="511" ht="110" customHeight="1">
      <x:c r="A511" s="175" t="str">
        <x:v>E-XCUT-001</x:v>
      </x:c>
      <x:c r="B511" s="175" t="str">
        <x:v>BATON</x:v>
      </x:c>
      <x:c r="C511" s="175" t="str">
        <x:v>LARGE_DICE</x:v>
      </x:c>
      <x:c r="D511" s="175" t="str">
        <x:v>XR/FORK</x:v>
      </x:c>
      <x:c r="E511" s="175" t="str">
        <x:v>Cross-cutting a baton may produce large dice.</x:v>
      </x:c>
      <x:c r="F511" s="175" t="str">
        <x:v>Target depends on stick cross-section and cut spacing.</x:v>
      </x:c>
    </x:row>
    <x:row r="512" ht="110" customHeight="1">
      <x:c r="A512" s="175" t="str">
        <x:v>E-XCUT-002</x:v>
      </x:c>
      <x:c r="B512" s="175" t="str">
        <x:v>BATONNET</x:v>
      </x:c>
      <x:c r="C512" s="175" t="str">
        <x:v>MEDIUM_DICE</x:v>
      </x:c>
      <x:c r="D512" s="175" t="str">
        <x:v>XR/FORK</x:v>
      </x:c>
      <x:c r="E512" s="175" t="str">
        <x:v>Cross-cutting a batonnet may produce medium dice.</x:v>
      </x:c>
      <x:c r="F512" s="175" t="str">
        <x:v>Target depends on dimensional Model.</x:v>
      </x:c>
    </x:row>
    <x:row r="513" ht="110" customHeight="1">
      <x:c r="A513" s="175" t="str">
        <x:v>E-XCUT-003</x:v>
      </x:c>
      <x:c r="B513" s="175" t="str">
        <x:v>JULIENNE</x:v>
      </x:c>
      <x:c r="C513" s="175" t="str">
        <x:v>SMALL_DICE or BRUNOISE</x:v>
      </x:c>
      <x:c r="D513" s="175" t="str">
        <x:v>FORK</x:v>
      </x:c>
      <x:c r="E513" s="175" t="str">
        <x:v>Cross-cutting julienne produces fine dice class according to dimensions.</x:v>
      </x:c>
      <x:c r="F513" s="175" t="str">
        <x:v>Model resolves target class.</x:v>
      </x:c>
    </x:row>
    <x:row r="514" ht="110" customHeight="1">
      <x:c r="A514" s="175" t="str">
        <x:v>E-XCUT-004</x:v>
      </x:c>
      <x:c r="B514" s="175" t="str">
        <x:v>FINE_JULIENNE</x:v>
      </x:c>
      <x:c r="C514" s="175" t="str">
        <x:v>BRUNOISE or MINCED</x:v>
      </x:c>
      <x:c r="D514" s="175" t="str">
        <x:v>FORK</x:v>
      </x:c>
      <x:c r="E514" s="175" t="str">
        <x:v>Cross-cutting very fine strips can produce very fine discrete particles.</x:v>
      </x:c>
      <x:c r="F514" s="175" t="str">
        <x:v>Food structure and dimensions determine target.</x:v>
      </x:c>
    </x:row>
    <x:row r="515" ht="110" customHeight="1">
      <x:c r="A515" s="175" t="str">
        <x:v>E-PART-001</x:v>
      </x:c>
      <x:c r="B515" s="175" t="str">
        <x:v>GROUND</x:v>
      </x:c>
      <x:c r="C515" s="175" t="str">
        <x:v>MILLED</x:v>
      </x:c>
      <x:c r="D515" s="175" t="str">
        <x:v>XR</x:v>
      </x:c>
      <x:c r="E515" s="175" t="str">
        <x:v>Fine particle refinement.</x:v>
      </x:c>
      <x:c r="F515" s="175" t="str">
        <x:v>Requires material/equipment compatibility.</x:v>
      </x:c>
    </x:row>
    <x:row r="516" ht="110" customHeight="1">
      <x:c r="A516" s="175" t="str">
        <x:v>E-TEX-001</x:v>
      </x:c>
      <x:c r="B516" s="175" t="str">
        <x:v>MASHED</x:v>
      </x:c>
      <x:c r="C516" s="175" t="str">
        <x:v>BLENDED</x:v>
      </x:c>
      <x:c r="D516" s="175" t="str">
        <x:v>XR</x:v>
      </x:c>
      <x:c r="E516" s="175" t="str">
        <x:v>Dominant texture refinement.</x:v>
      </x:c>
      <x:c r="F516" s="175" t="str">
        <x:v>Forward-only.</x:v>
      </x:c>
    </x:row>
    <x:row r="517" ht="110" customHeight="1">
      <x:c r="A517" s="175" t="str">
        <x:v>E-TEX-002</x:v>
      </x:c>
      <x:c r="B517" s="175" t="str">
        <x:v>BLENDED</x:v>
      </x:c>
      <x:c r="C517" s="175" t="str">
        <x:v>PUREED</x:v>
      </x:c>
      <x:c r="D517" s="175" t="str">
        <x:v>XR</x:v>
      </x:c>
      <x:c r="E517" s="175" t="str">
        <x:v>Dominant texture refinement.</x:v>
      </x:c>
      <x:c r="F517" s="175" t="str">
        <x:v>Forward-only.</x:v>
      </x:c>
    </x:row>
    <x:row r="518" ht="110" customHeight="1">
      <x:c r="A518" s="175" t="str">
        <x:v>E-TEX-003</x:v>
      </x:c>
      <x:c r="B518" s="175" t="str">
        <x:v>PUREED</x:v>
      </x:c>
      <x:c r="C518" s="175" t="str">
        <x:v>HOMOGENIZED</x:v>
      </x:c>
      <x:c r="D518" s="175" t="str">
        <x:v>XR</x:v>
      </x:c>
      <x:c r="E518" s="175" t="str">
        <x:v>Dominant texture refinement.</x:v>
      </x:c>
      <x:c r="F518" s="175" t="str">
        <x:v>Forward-only.</x:v>
      </x:c>
    </x:row>
    <x:row r="519" ht="110" customHeight="1">
      <x:c r="A519" s="175" t="str">
        <x:v>E-FOAM-001</x:v>
      </x:c>
      <x:c r="B519" s="175" t="str">
        <x:v>FOAMED</x:v>
      </x:c>
      <x:c r="C519" s="175" t="str">
        <x:v>AERATED</x:v>
      </x:c>
      <x:c r="D519" s="175" t="str">
        <x:v>IMPLY</x:v>
      </x:c>
      <x:c r="E519" s="175" t="str">
        <x:v>Foam semantically entails gas incorporation.</x:v>
      </x:c>
      <x:c r="F519" s="175" t="str">
        <x:v>Setting FOAMED sets/retains AERATED.</x:v>
      </x:c>
    </x:row>
    <x:row r="520" ht="110" customHeight="1">
      <x:c r="A520" s="175" t="str">
        <x:v>E-FOAM-002</x:v>
      </x:c>
      <x:c r="B520" s="175" t="str">
        <x:v>AERATED=false</x:v>
      </x:c>
      <x:c r="C520" s="175" t="str">
        <x:v>FOAMED=false</x:v>
      </x:c>
      <x:c r="D520" s="175" t="str">
        <x:v>INVALIDATE</x:v>
      </x:c>
      <x:c r="E520" s="175" t="str">
        <x:v>A non-aerated state cannot remain foamed.</x:v>
      </x:c>
      <x:c r="F520" s="175" t="str">
        <x:v>Clearing AERATED clears FOAMED.</x:v>
      </x:c>
    </x:row>
    <x:row r="521" ht="110" customHeight="1">
      <x:c r="A521" s="175" t="str">
        <x:v>E-COAT-001</x:v>
      </x:c>
      <x:c r="B521" s="175" t="str">
        <x:v>none</x:v>
      </x:c>
      <x:c r="C521" s="175" t="str">
        <x:v>DREDGED</x:v>
      </x:c>
      <x:c r="D521" s="175" t="str">
        <x:v>XB</x:v>
      </x:c>
      <x:c r="E521" s="175" t="str">
        <x:v>Enter dry coating stage.</x:v>
      </x:c>
      <x:c r="F521" s="175" t="str">
        <x:v>Clear other coating-stage bits; set DREDGED.</x:v>
      </x:c>
    </x:row>
    <x:row r="522" ht="110" customHeight="1">
      <x:c r="A522" s="175" t="str">
        <x:v>E-COAT-002</x:v>
      </x:c>
      <x:c r="B522" s="175" t="str">
        <x:v>none or DREDGED</x:v>
      </x:c>
      <x:c r="C522" s="175" t="str">
        <x:v>BATTERED</x:v>
      </x:c>
      <x:c r="D522" s="175" t="str">
        <x:v>XB</x:v>
      </x:c>
      <x:c r="E522" s="175" t="str">
        <x:v>Enter wet batter stage.</x:v>
      </x:c>
      <x:c r="F522" s="175" t="str">
        <x:v>Clear other coating-stage bits; set BATTERED.</x:v>
      </x:c>
    </x:row>
    <x:row r="523" ht="110" customHeight="1">
      <x:c r="A523" s="175" t="str">
        <x:v>E-COAT-003</x:v>
      </x:c>
      <x:c r="B523" s="175" t="str">
        <x:v>none or DREDGED or BATTERED</x:v>
      </x:c>
      <x:c r="C523" s="175" t="str">
        <x:v>BREADED</x:v>
      </x:c>
      <x:c r="D523" s="175" t="str">
        <x:v>XB</x:v>
      </x:c>
      <x:c r="E523" s="175" t="str">
        <x:v>Enter particulate breading stage.</x:v>
      </x:c>
      <x:c r="F523" s="175" t="str">
        <x:v>Clear other coating-stage bits; set BREADED.</x:v>
      </x:c>
    </x:row>
    <x:row r="524" ht="110" customHeight="1">
      <x:c r="A524" s="175" t="str">
        <x:v>E-HEAT-001</x:v>
      </x:c>
      <x:c r="B524" s="175" t="str">
        <x:v>BROWNED</x:v>
      </x:c>
      <x:c r="C524" s="175" t="str">
        <x:v>CHARRED</x:v>
      </x:c>
      <x:c r="D524" s="175" t="str">
        <x:v>XR</x:v>
      </x:c>
      <x:c r="E524" s="175" t="str">
        <x:v>Increase surface heat severity.</x:v>
      </x:c>
      <x:c r="F524" s="175" t="str">
        <x:v>Clear BROWNED; set CHARRED.</x:v>
      </x:c>
    </x:row>
    <x:row r="525" ht="110" customHeight="1">
      <x:c r="A525" s="175" t="str">
        <x:v>E-HEAT-002</x:v>
      </x:c>
      <x:c r="B525" s="175" t="str">
        <x:v>CHARRED</x:v>
      </x:c>
      <x:c r="C525" s="175" t="str">
        <x:v>BURNED</x:v>
      </x:c>
      <x:c r="D525" s="175" t="str">
        <x:v>XR</x:v>
      </x:c>
      <x:c r="E525" s="175" t="str">
        <x:v>Increase surface heat severity beyond intended char.</x:v>
      </x:c>
      <x:c r="F525" s="175" t="str">
        <x:v>Clear BROWNED/CHARRED; set BURNED.</x:v>
      </x:c>
    </x:row>
    <x:row r="526" ht="110" customHeight="1">
      <x:c r="A526" s="175" t="str">
        <x:v>E-PLATE-001</x:v>
      </x:c>
      <x:c r="B526" s="175" t="str">
        <x:v>not PLATED</x:v>
      </x:c>
      <x:c r="C526" s="175" t="str">
        <x:v>PLATED</x:v>
      </x:c>
      <x:c r="D526" s="175" t="str">
        <x:v>WS</x:v>
      </x:c>
      <x:c r="E526" s="175" t="str">
        <x:v>Enter serving presentation stage.</x:v>
      </x:c>
      <x:c r="F526" s="175" t="str">
        <x:v>Set PLATED.</x:v>
      </x:c>
    </x:row>
    <x:row r="527" ht="110" customHeight="1">
      <x:c r="A527" s="175" t="str">
        <x:v>E-PLATE-002</x:v>
      </x:c>
      <x:c r="B527" s="175" t="str">
        <x:v>PLATED</x:v>
      </x:c>
      <x:c r="C527" s="175" t="str">
        <x:v>not PLATED</x:v>
      </x:c>
      <x:c r="D527" s="175" t="str">
        <x:v>WS</x:v>
      </x:c>
      <x:c r="E527" s="175" t="str">
        <x:v>Return to production/rework.</x:v>
      </x:c>
      <x:c r="F527" s="175" t="str">
        <x:v>Clear PLATED; preserve plating event provenance.</x:v>
      </x:c>
    </x:row>
    <x:row r="528" ht="110" customHeight="1"/>
    <x:row r="529" ht="110" customHeight="1"/>
    <x:row r="530" ht="110" customHeight="1">
      <x:c r="A530" s="177" t="str">
        <x:v>Operator</x:v>
      </x:c>
      <x:c r="B530" s="177" t="str">
        <x:v>Target</x:v>
      </x:c>
      <x:c r="C530" s="177" t="str">
        <x:v>Read</x:v>
      </x:c>
      <x:c r="D530" s="177" t="str">
        <x:v>Write</x:v>
      </x:c>
      <x:c r="E530" s="177" t="str">
        <x:v>Parameters</x:v>
      </x:c>
      <x:c r="F530" s="177" t="str">
        <x:v>Transform</x:v>
      </x:c>
      <x:c r="G530" s="177" t="str">
        <x:v>Preconditions</x:v>
      </x:c>
      <x:c r="H530" s="177" t="str">
        <x:v>Effect</x:v>
      </x:c>
    </x:row>
    <x:row r="531" ht="110" customHeight="1">
      <x:c r="A531" s="175" t="str">
        <x:v>DICE</x:v>
      </x:c>
      <x:c r="B531" s="175" t="str">
        <x:v>COOKING-128 geometry</x:v>
      </x:c>
      <x:c r="C531" s="175" t="str">
        <x:v>Current GEO_PRIMARY; food geometry Model; target dimensions</x:v>
      </x:c>
      <x:c r="D531" s="175" t="str">
        <x:v>GEO_PRIMARY + invalidated modifiers</x:v>
      </x:c>
      <x:c r="E531" s="175" t="str">
        <x:v>Target cut class/dimensions/tolerance</x:v>
      </x:c>
      <x:c r="F531" s="175" t="str">
        <x:v>Clear incompatible primary geometry; set target dice/mince state</x:v>
      </x:c>
      <x:c r="G531" s="175" t="str">
        <x:v>Cuttable object; target dimensions physically realizable; equipment capable</x:v>
      </x:c>
      <x:c r="H531" s="175" t="str">
        <x:v>Transition Event with old/new geometry and dimensional parameters</x:v>
      </x:c>
    </x:row>
    <x:row r="532" ht="110" customHeight="1">
      <x:c r="A532" s="175" t="str">
        <x:v>JULIENNE</x:v>
      </x:c>
      <x:c r="B532" s="175" t="str">
        <x:v>COOKING-128 geometry</x:v>
      </x:c>
      <x:c r="C532" s="175" t="str">
        <x:v>Current geometry; cut dimensions</x:v>
      </x:c>
      <x:c r="D532" s="175" t="str">
        <x:v>GEO_PRIMARY + slice modifiers as required</x:v>
      </x:c>
      <x:c r="E532" s="175" t="str">
        <x:v>Target strip dimensions/tolerance</x:v>
      </x:c>
      <x:c r="F532" s="175" t="str">
        <x:v>Set JULIENNE or FINE_JULIENNE and clear incompatible current geometry</x:v>
      </x:c>
      <x:c r="G532" s="175" t="str">
        <x:v>Material structure supports strip cutting</x:v>
      </x:c>
      <x:c r="H532" s="175" t="str">
        <x:v>Transition Event and optional hardware execution record</x:v>
      </x:c>
    </x:row>
    <x:row r="533" ht="110" customHeight="1">
      <x:c r="A533" s="175" t="str">
        <x:v>STIR</x:v>
      </x:c>
      <x:c r="B533" s="175" t="str">
        <x:v>Mixing process</x:v>
      </x:c>
      <x:c r="C533" s="175" t="str">
        <x:v>Current mixture state; tool/movement context</x:v>
      </x:c>
      <x:c r="D533" s="175" t="str">
        <x:v>B050 STIRRED</x:v>
      </x:c>
      <x:c r="E533" s="175" t="str">
        <x:v>Duration/intensity/path</x:v>
      </x:c>
      <x:c r="F533" s="175" t="str">
        <x:v>SET(STIRRED)</x:v>
      </x:c>
      <x:c r="G533" s="175" t="str">
        <x:v>Mixture/container supports stirring</x:v>
      </x:c>
      <x:c r="H533" s="175" t="str">
        <x:v>Sticky process delta; motion may be logged elsewhere</x:v>
      </x:c>
    </x:row>
    <x:row r="534" ht="110" customHeight="1">
      <x:c r="A534" s="175" t="str">
        <x:v>BLEND</x:v>
      </x:c>
      <x:c r="B534" s="175" t="str">
        <x:v>Texture refinement</x:v>
      </x:c>
      <x:c r="C534" s="175" t="str">
        <x:v>Current texture; blender capability</x:v>
      </x:c>
      <x:c r="D534" s="175" t="str">
        <x:v>B058-B061 dominant texture</x:v>
      </x:c>
      <x:c r="E534" s="175" t="str">
        <x:v>Target texture class/intensity</x:v>
      </x:c>
      <x:c r="F534" s="175" t="str">
        <x:v>XR replacement toward BLENDED/PUREED/HOMOGENIZED</x:v>
      </x:c>
      <x:c r="G534" s="175" t="str">
        <x:v>No backward reconstruction; equipment/food compatibility</x:v>
      </x:c>
      <x:c r="H534" s="175" t="str">
        <x:v>Dominant texture delta</x:v>
      </x:c>
    </x:row>
    <x:row r="535" ht="110" customHeight="1">
      <x:c r="A535" s="175" t="str">
        <x:v>SEAR</x:v>
      </x:c>
      <x:c r="B535" s="175" t="str">
        <x:v>Thermal history</x:v>
      </x:c>
      <x:c r="C535" s="175" t="str">
        <x:v>Surface thermal source; time; moisture; current safety/cooking context</x:v>
      </x:c>
      <x:c r="D535" s="175" t="str">
        <x:v>B102 SEARED only</x:v>
      </x:c>
      <x:c r="E535" s="175" t="str">
        <x:v>Heat source, exposure, contact conditions</x:v>
      </x:c>
      <x:c r="F535" s="175" t="str">
        <x:v>SET(SEARED)</x:v>
      </x:c>
      <x:c r="G535" s="175" t="str">
        <x:v>Ruleset permits operation</x:v>
      </x:c>
      <x:c r="H535" s="175" t="str">
        <x:v>SEARED process event; BROWNED/CHARRED are evaluated separately</x:v>
      </x:c>
    </x:row>
    <x:row r="536" ht="110" customHeight="1">
      <x:c r="A536" s="175" t="str">
        <x:v>DEEP_FRY</x:v>
      </x:c>
      <x:c r="B536" s="175" t="str">
        <x:v>Thermal history</x:v>
      </x:c>
      <x:c r="C536" s="175" t="str">
        <x:v>Oil/fat thermal source; food/coating state; time</x:v>
      </x:c>
      <x:c r="D536" s="175" t="str">
        <x:v>B101 DEEP_FRIED</x:v>
      </x:c>
      <x:c r="E536" s="175" t="str">
        <x:v>Temperature/time/medium</x:v>
      </x:c>
      <x:c r="F536" s="175" t="str">
        <x:v>SET(DEEP_FRIED)</x:v>
      </x:c>
      <x:c r="G536" s="175" t="str">
        <x:v>Safety and equipment Rules pass</x:v>
      </x:c>
      <x:c r="H536" s="175" t="str">
        <x:v>Thermal process event; CRISPED/BROWNED derived separately</x:v>
      </x:c>
    </x:row>
    <x:row r="537" ht="110" customHeight="1">
      <x:c r="A537" s="175" t="str">
        <x:v>PLATE</x:v>
      </x:c>
      <x:c r="B537" s="175" t="str">
        <x:v>Workflow</x:v>
      </x:c>
      <x:c r="C537" s="175" t="str">
        <x:v>Current production state; serving context</x:v>
      </x:c>
      <x:c r="D537" s="175" t="str">
        <x:v>B127 PLATED</x:v>
      </x:c>
      <x:c r="E537" s="175" t="str">
        <x:v>Presentation target / serving destination</x:v>
      </x:c>
      <x:c r="F537" s="175" t="str">
        <x:v>SET(PLATED)</x:v>
      </x:c>
      <x:c r="G537" s="175" t="str">
        <x:v>Dish is eligible for service</x:v>
      </x:c>
      <x:c r="H537" s="175" t="str">
        <x:v>Workflow transition event</x:v>
      </x:c>
    </x:row>
    <x:row r="538" ht="110" customHeight="1"/>
    <x:row r="539" ht="110" customHeight="1"/>
    <x:row r="540" ht="110" customHeight="1">
      <x:c r="A540" s="177" t="str">
        <x:v>Constraint</x:v>
      </x:c>
      <x:c r="B540" s="177" t="str">
        <x:v>Contract</x:v>
      </x:c>
    </x:row>
    <x:row r="541" ht="110" customHeight="1">
      <x:c r="A541" s="175" t="str">
        <x:v>GEO_PRIMARY</x:v>
      </x:c>
      <x:c r="B541" s="175" t="str">
        <x:v>B000–010 and B016–031: at most one. Replace atomically; modifier invalidation is Model-specific.</x:v>
      </x:c>
    </x:row>
    <x:row r="542" ht="110" customHeight="1">
      <x:c r="A542" s="175" t="str">
        <x:v>TEXTURE</x:v>
      </x:c>
      <x:c r="B542" s="175" t="str">
        <x:v>B058–061: at most one, forward ranked replacement.</x:v>
      </x:c>
    </x:row>
    <x:row r="543" ht="110" customHeight="1">
      <x:c r="A543" s="175" t="str">
        <x:v>COATING</x:v>
      </x:c>
      <x:c r="B543" s="175" t="str">
        <x:v>B077–079: at most one current coating stage.</x:v>
      </x:c>
    </x:row>
    <x:row r="544" ht="110" customHeight="1">
      <x:c r="A544" s="175" t="str">
        <x:v>SURFACE</x:v>
      </x:c>
      <x:c r="B544" s="175" t="str">
        <x:v>B120/B122/B123: at most one, forward severity.</x:v>
      </x:c>
    </x:row>
    <x:row r="545" ht="110" customHeight="1">
      <x:c r="A545" s="175" t="str">
        <x:v>FOAM</x:v>
      </x:c>
      <x:c r="B545" s="175" t="str">
        <x:v>B063 implies B057. Clearing AERATED clears FOAMED.</x:v>
      </x:c>
    </x:row>
    <x:row r="546" ht="110" customHeight="1">
      <x:c r="A546" s="175" t="str">
        <x:v>SCORE</x:v>
      </x:c>
      <x:c r="B546" s="175" t="str">
        <x:v>B015 implies B014.</x:v>
      </x:c>
    </x:row>
    <x:row r="547" ht="110" customHeight="1">
      <x:c r="A547" s="175" t="str">
        <x:v>SLICE</x:v>
      </x:c>
      <x:c r="B547" s="175" t="str">
        <x:v>B011/B012 require B007–010; normally mutually exclusive.</x:v>
      </x:c>
    </x:row>
    <x:row r="548" ht="110" customHeight="1">
      <x:c r="A548" s="175" t="str">
        <x:v>PROCESS</x:v>
      </x:c>
      <x:c r="B548" s="175" t="str">
        <x:v>SP retains history within lineage. Thermal history never alone implies a result.</x:v>
      </x:c>
    </x:row>
    <x:row r="549" ht="110" customHeight="1">
      <x:c r="A549" s="175" t="str">
        <x:v>RESULT</x:v>
      </x:c>
      <x:c r="B549" s="175" t="str">
        <x:v>DR requires declared current evidence; SR persists within lineage.</x:v>
      </x:c>
    </x:row>
    <x:row r="550" ht="110" customHeight="1">
      <x:c r="A550" s="175" t="str">
        <x:v>COMMIT</x:v>
      </x:c>
      <x:c r="B550" s="175" t="str">
        <x:v>Validate context, version, read/write scope, pre/postconditions before atomic commit. Rejection leaves original unchanged.</x:v>
      </x:c>
    </x:row>
    <x:row r="551" ht="110" customHeight="1">
      <x:c r="A551" s="175" t="str">
        <x:v>EVENT</x:v>
      </x:c>
      <x:c r="B551" s="175" t="str">
        <x:v>Record Object/NodeKey, Kernel+Version, before/after, Operator, Ruleset, ModelKey snapshot, source, entered/exited bits, TIME128 and provenance.</x:v>
      </x:c>
    </x:row>
    <x:row r="552" ht="110" customHeight="1"/>
    <x:row r="553" ht="110" customHeight="1"/>
    <x:row r="554" ht="110" customHeight="1">
      <x:c r="A554" s="177" t="str">
        <x:v>Check</x:v>
      </x:c>
      <x:c r="B554" s="177" t="str">
        <x:v>Result</x:v>
      </x:c>
    </x:row>
    <x:row r="555" ht="110" customHeight="1">
      <x:c r="A555" s="175" t="str">
        <x:v>GEO_PRIMARY</x:v>
      </x:c>
      <x:c r="B555" s="175" t="str">
        <x:f>IF(SUM(B18,C18,D18,E18,F18,G18,H18,I18,J18,K18,L18,B25,C25,D25,E25,F25,G25,H25,I25,J25,K25,L25,M25,N25,O25,P25,Q25)&lt;=1,"PASS","FAIL")</x:f>
        <x:v>PASS</x:v>
      </x:c>
    </x:row>
    <x:row r="556" ht="110" customHeight="1">
      <x:c r="A556" s="175" t="str">
        <x:v>TEXTURE</x:v>
      </x:c>
      <x:c r="B556" s="175" t="str">
        <x:f>IF(SUM(L39,M39,N39,O39)&lt;=1,"PASS","FAIL")</x:f>
        <x:v>PASS</x:v>
      </x:c>
    </x:row>
    <x:row r="557" ht="110" customHeight="1">
      <x:c r="A557" s="175" t="str">
        <x:v>COATING</x:v>
      </x:c>
      <x:c r="B557" s="175" t="str">
        <x:f>IF(SUM(O46,P46,Q46)&lt;=1,"PASS","FAIL")</x:f>
        <x:v>PASS</x:v>
      </x:c>
    </x:row>
    <x:row r="558" ht="110" customHeight="1">
      <x:c r="A558" s="175" t="str">
        <x:v>SURFACE</x:v>
      </x:c>
      <x:c r="B558" s="175" t="str">
        <x:f>IF(SUM(J67,L67,M67)&lt;=1,"PASS","FAIL")</x:f>
        <x:v>PASS</x:v>
      </x:c>
    </x:row>
    <x:row r="559" ht="110" customHeight="1">
      <x:c r="A559" s="175" t="str">
        <x:v>FOAM</x:v>
      </x:c>
      <x:c r="B559" s="175" t="str">
        <x:f>IF(OR(Q39=0,K39=1),"PASS","FAIL")</x:f>
        <x:v>PASS</x:v>
      </x:c>
    </x:row>
    <x:row r="560" ht="110" customHeight="1">
      <x:c r="A560" s="175" t="str">
        <x:v>SCORE</x:v>
      </x:c>
      <x:c r="B560" s="175" t="str">
        <x:f>IF(OR(Q18=0,P18=1),"PASS","FAIL")</x:f>
        <x:v>PASS</x:v>
      </x:c>
    </x:row>
    <x:row r="561" ht="110" customHeight="1">
      <x:c r="A561" s="175" t="str">
        <x:v>SLICE</x:v>
      </x:c>
      <x:c r="B561" s="175" t="str">
        <x:f>IF(AND(SUM(M18,N18)&lt;=1,OR(SUM(M18,N18)=0,SUM(I18,J18,K18,L18)=1)),"PASS","FAIL")</x:f>
        <x:v>PASS</x:v>
      </x:c>
    </x:row>
    <x:row r="562" ht="110" customHeight="1"/>
  </x:sheetData>
  <x:mergeCells>
    <x:mergeCell ref="A1:Q1"/>
    <x:mergeCell ref="A2:Q2"/>
    <x:mergeCell ref="A479:Q479"/>
    <x:mergeCell ref="A480:Q480"/>
    <x:mergeCell ref="A481:Q481"/>
  </x:mergeCells>
  <x:dataValidations count="8">
    <x:dataValidation type="whole" operator="between" sqref="B18:Q18">
      <x:formula1>0</x:formula1>
      <x:formula2>1</x:formula2>
    </x:dataValidation>
    <x:dataValidation type="whole" operator="between" sqref="B25:Q25">
      <x:formula1>0</x:formula1>
      <x:formula2>1</x:formula2>
    </x:dataValidation>
    <x:dataValidation type="whole" operator="between" sqref="B32:Q32">
      <x:formula1>0</x:formula1>
      <x:formula2>1</x:formula2>
    </x:dataValidation>
    <x:dataValidation type="whole" operator="between" sqref="B39:Q39">
      <x:formula1>0</x:formula1>
      <x:formula2>1</x:formula2>
    </x:dataValidation>
    <x:dataValidation type="whole" operator="between" sqref="B46:Q46">
      <x:formula1>0</x:formula1>
      <x:formula2>1</x:formula2>
    </x:dataValidation>
    <x:dataValidation type="whole" operator="between" sqref="B53:Q53">
      <x:formula1>0</x:formula1>
      <x:formula2>1</x:formula2>
    </x:dataValidation>
    <x:dataValidation type="whole" operator="between" sqref="B60:Q60">
      <x:formula1>0</x:formula1>
      <x:formula2>1</x:formula2>
    </x:dataValidation>
    <x:dataValidation type="whole" operator="between" sqref="B67:Q67">
      <x:formula1>0</x:formula1>
      <x:formula2>1</x:formula2>
    </x:dataValidation>
  </x:dataValidations>
  <x:pageMargins left="0.7" right="0.7" top="0.75" bottom="0.75" header="0.3" footer="0.3"/>
  <x:tableParts count="9">
    <x:tablePart xmlns:r="http://schemas.openxmlformats.org/officeDocument/2006/relationships" r:id="R7dc71210ddd54370"/>
    <x:tablePart xmlns:r="http://schemas.openxmlformats.org/officeDocument/2006/relationships" r:id="R6649956379dc4b0b"/>
    <x:tablePart xmlns:r="http://schemas.openxmlformats.org/officeDocument/2006/relationships" r:id="Rbb761e92b2614ad8"/>
    <x:tablePart xmlns:r="http://schemas.openxmlformats.org/officeDocument/2006/relationships" r:id="Rdb01b42fd26f4591"/>
    <x:tablePart xmlns:r="http://schemas.openxmlformats.org/officeDocument/2006/relationships" r:id="R1d85324b4aec44af"/>
    <x:tablePart xmlns:r="http://schemas.openxmlformats.org/officeDocument/2006/relationships" r:id="R938c9317013c4770"/>
    <x:tablePart xmlns:r="http://schemas.openxmlformats.org/officeDocument/2006/relationships" r:id="R35c5789eb676455f"/>
    <x:tablePart xmlns:r="http://schemas.openxmlformats.org/officeDocument/2006/relationships" r:id="Rccf9d0d21ed547f2"/>
    <x:tablePart xmlns:r="http://schemas.openxmlformats.org/officeDocument/2006/relationships" r:id="R564c1ef210724d38"/>
  </x:tableParts>
</x:worksheet>
</file>